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30" activeTab="2"/>
  </bookViews>
  <sheets>
    <sheet name="PROPOSTA" sheetId="11" r:id="rId1"/>
    <sheet name="01. ALM" sheetId="27" r:id="rId2"/>
    <sheet name="02. ADM" sheetId="19" r:id="rId3"/>
    <sheet name="03. ADM" sheetId="18" r:id="rId4"/>
    <sheet name="04. ARQ" sheetId="29" r:id="rId5"/>
    <sheet name="05. CAR" sheetId="30" r:id="rId6"/>
    <sheet name="06. LAB" sheetId="33" r:id="rId7"/>
    <sheet name="07. COP" sheetId="28" r:id="rId8"/>
    <sheet name="08. JAR" sheetId="36" r:id="rId9"/>
    <sheet name="09. POR" sheetId="39" r:id="rId10"/>
    <sheet name="10. POR" sheetId="40" r:id="rId11"/>
    <sheet name="11. POR" sheetId="41" r:id="rId12"/>
    <sheet name="12. REC" sheetId="43" r:id="rId13"/>
    <sheet name="13. LEDOR" sheetId="52" r:id="rId14"/>
    <sheet name="UNIFORMES" sheetId="16" r:id="rId15"/>
    <sheet name="MATERIAIS" sheetId="48" r:id="rId16"/>
    <sheet name="EQUIPAMENTOS" sheetId="49" r:id="rId17"/>
  </sheets>
  <definedNames>
    <definedName name="_xlnm.Print_Area" localSheetId="1">'01. ALM'!$A$1:$D$125</definedName>
    <definedName name="_xlnm.Print_Area" localSheetId="2">'02. ADM'!$A$1:$D$125</definedName>
    <definedName name="_xlnm.Print_Area" localSheetId="3">'03. ADM'!$A$1:$D$124</definedName>
    <definedName name="_xlnm.Print_Area" localSheetId="4">'04. ARQ'!$A$1:$D$124</definedName>
    <definedName name="_xlnm.Print_Area" localSheetId="5">'05. CAR'!$A$1:$D$125</definedName>
    <definedName name="_xlnm.Print_Area" localSheetId="6">'06. LAB'!$A$1:$D$125</definedName>
    <definedName name="_xlnm.Print_Area" localSheetId="7">'07. COP'!$A$1:$D$125</definedName>
    <definedName name="_xlnm.Print_Area" localSheetId="8">'08. JAR'!$A$1:$D$125</definedName>
    <definedName name="_xlnm.Print_Area" localSheetId="9">'09. POR'!$A$1:$D$126</definedName>
    <definedName name="_xlnm.Print_Area" localSheetId="10">'10. POR'!$A$1:$D$126</definedName>
    <definedName name="_xlnm.Print_Area" localSheetId="11">'11. POR'!$A$1:$D$125</definedName>
    <definedName name="_xlnm.Print_Area" localSheetId="12">'12. REC'!$A$1:$D$125</definedName>
    <definedName name="_xlnm.Print_Area" localSheetId="13">'13. LEDOR'!$A$1:$D$125</definedName>
    <definedName name="_xlnm.Print_Area" localSheetId="0">PROPOSTA!$A$1:$J$42</definedName>
  </definedNames>
  <calcPr calcId="144525"/>
</workbook>
</file>

<file path=xl/sharedStrings.xml><?xml version="1.0" encoding="utf-8"?>
<sst xmlns="http://schemas.openxmlformats.org/spreadsheetml/2006/main" count="3014" uniqueCount="288">
  <si>
    <t>PLANILHA DE CUSTOS E FORMAÇÃO DE PREÇOS</t>
  </si>
  <si>
    <t>Processo nº</t>
  </si>
  <si>
    <t>Licitação nº</t>
  </si>
  <si>
    <t xml:space="preserve">Data da apresentação da proposta (dia/mês/ano): </t>
  </si>
  <si>
    <t>Data de apresentação da proposta (mês/ano)</t>
  </si>
  <si>
    <t>Ano Acordo, Convenção ou Sentença Normativa em Dissídio Coletivo:</t>
  </si>
  <si>
    <t>Nº de meses de execução contratual:</t>
  </si>
  <si>
    <t>Mão de obra vinculada à execução Contratual</t>
  </si>
  <si>
    <r>
      <rPr>
        <sz val="12"/>
        <rFont val="Times New Roman"/>
        <charset val="134"/>
      </rPr>
      <t xml:space="preserve">Identificação do Serviço: </t>
    </r>
    <r>
      <rPr>
        <b/>
        <sz val="12"/>
        <rFont val="Times New Roman"/>
        <charset val="134"/>
      </rPr>
      <t>PRESTAÇÃO CONTINUADA DE SERVIÇOS DE APOIO ADMINISTRATIVO.</t>
    </r>
  </si>
  <si>
    <t>Salário para o cálculo de insalubridade (quando couber):</t>
  </si>
  <si>
    <t>Salário Normativo da Categoria Profissional</t>
  </si>
  <si>
    <t>Categoria profissional (vinculada à execução Contratual):</t>
  </si>
  <si>
    <t>Data Base da Categoria (dia/mês/ano):</t>
  </si>
  <si>
    <t>PLANILHA DE COMPOSIÇÃO DE CUSTOS E FORMAÇÃO DE PREÇOS</t>
  </si>
  <si>
    <t>GRUPO 01 - MÃO DE OBRA EXCLUSIVA</t>
  </si>
  <si>
    <t>Item</t>
  </si>
  <si>
    <t>Descrição</t>
  </si>
  <si>
    <t>Und. de Medida</t>
  </si>
  <si>
    <t>Valor Unit.</t>
  </si>
  <si>
    <t>Qtd. Mensal</t>
  </si>
  <si>
    <t>Valor Mensal</t>
  </si>
  <si>
    <t>Qtd. Anual</t>
  </si>
  <si>
    <t>Valor Anual</t>
  </si>
  <si>
    <t>Qtd. Total (30 meses)</t>
  </si>
  <si>
    <t>Total</t>
  </si>
  <si>
    <t>Almoxarife</t>
  </si>
  <si>
    <t>Posto Mensal</t>
  </si>
  <si>
    <t>Auxiliar Administrativo II</t>
  </si>
  <si>
    <t>Assistente Operacional Administrativo I</t>
  </si>
  <si>
    <t>Auxiliar de Arquivo</t>
  </si>
  <si>
    <t>Agente de Apoio e Serviços</t>
  </si>
  <si>
    <t>Auxiliar Técnico de Laboratório</t>
  </si>
  <si>
    <t>Copeiragem</t>
  </si>
  <si>
    <t>Jardineiro</t>
  </si>
  <si>
    <t>Porteiro 12x36 DIURNO</t>
  </si>
  <si>
    <t>Porteiro 12x36 NOTURNO</t>
  </si>
  <si>
    <t>Porteiro 44 Horas</t>
  </si>
  <si>
    <t>Recepcionista II</t>
  </si>
  <si>
    <t>Ledor</t>
  </si>
  <si>
    <t>SUBTOTAL GRUPO 01</t>
  </si>
  <si>
    <t>VALOR TOTAL POR EXTENSO</t>
  </si>
  <si>
    <t>OBSERVAÇÕES</t>
  </si>
  <si>
    <t>No módulo 2 - Insumos de mão de obra o valor informado deverá ser o custo real do insumo (descontado eventualmente pago pelo empregado)</t>
  </si>
  <si>
    <t>No módulo 4 - Encargos sociais e trabalhistas os percentauis incidem sobre a remuneração.</t>
  </si>
  <si>
    <t>Em conformidade com a nova regra para o aviso prévio, definida na Lei nº 12.506/11, os anos subsequentes ao primeiro ano de contrato deverão considerar 03 dias para fins de aviso prévio até o limite de 12 dias.</t>
  </si>
  <si>
    <t>Consoante jurisprudência consolidada do Tribunal de Contas da União, as licitantes deverão abster-se de incluir na planilha de custos e formação de preços os itens relativos à TREEINAMETNO/CAPACITAÇÃO e/ou RECICLAGEM DE PESSOAL E RESERVA TÉCNICA.</t>
  </si>
  <si>
    <t>O licitante deve preencher o item Seguro Acidente de Trabalho e FAP do submódulo 4.1 da planilha de custo e formação de preço com o percentual apresentado no relatório SEFIP/GFIP, que será comprovado mediante a apresentação do relatóro GFIP ou outro documento apto a fazê-lo no momento do envio da proposta adequada ao lance vencedor.</t>
  </si>
  <si>
    <t>O licitante deve elaborar sua proposta e, por conseguinte, sua planilha com base no regime de tributação ao qual estará submetido durante a execução do contrato.</t>
  </si>
  <si>
    <t xml:space="preserve">Ano Acordo, Convenção ou Sentença Normativa em Dissídio Coletivo: </t>
  </si>
  <si>
    <t>Nº de meses de execução contratual: 30 meses</t>
  </si>
  <si>
    <t>Mão de obra vinculada à execução Contratual: Dedicação Exclusiva</t>
  </si>
  <si>
    <r>
      <rPr>
        <sz val="12"/>
        <rFont val="Times New Roman"/>
        <charset val="134"/>
      </rPr>
      <t xml:space="preserve">Identificação do Serviço: </t>
    </r>
    <r>
      <rPr>
        <b/>
        <sz val="12"/>
        <rFont val="Times New Roman"/>
        <charset val="134"/>
      </rPr>
      <t>PRESTAÇÃO DOS SERVIÇOS CONTINUADOS DE APOIO</t>
    </r>
  </si>
  <si>
    <t xml:space="preserve">Salário Normativo da Categoria Profissional: </t>
  </si>
  <si>
    <t xml:space="preserve">Categoria profissional (vinculada à execução Contratual): </t>
  </si>
  <si>
    <t xml:space="preserve">Data Base da Categoria (dia/mês/ano): </t>
  </si>
  <si>
    <t>IDENTIFICAÇÃO DO SERVIÇO</t>
  </si>
  <si>
    <t>Item do TR</t>
  </si>
  <si>
    <t>Carga Horária</t>
  </si>
  <si>
    <t>Salário</t>
  </si>
  <si>
    <t>192 h</t>
  </si>
  <si>
    <t>MÓDULO 1 - COMPOSIÇÃO DA REMUNERAÇÃO</t>
  </si>
  <si>
    <t>Submódulo 1.1 - Remuneração</t>
  </si>
  <si>
    <t>Percentual %</t>
  </si>
  <si>
    <t>Valor (R$)</t>
  </si>
  <si>
    <t>A</t>
  </si>
  <si>
    <t>Salário-Base</t>
  </si>
  <si>
    <t>B</t>
  </si>
  <si>
    <t>Gratificação</t>
  </si>
  <si>
    <t>C</t>
  </si>
  <si>
    <t>Outros (especificar)</t>
  </si>
  <si>
    <t>Total do Submódulo 1.1</t>
  </si>
  <si>
    <t>Submódulo 1.2 - Pagamentos sem natureza remuneratória</t>
  </si>
  <si>
    <t>Adicional de Boa Permanência</t>
  </si>
  <si>
    <t>Intervalo Intrajornada</t>
  </si>
  <si>
    <t>Total do Submódulo 1.2</t>
  </si>
  <si>
    <t>Quadro-Resumo do Módulo 1 - Composição da Remuneração</t>
  </si>
  <si>
    <t>Encargos e Benefícios Anuais, Mensais e Diários</t>
  </si>
  <si>
    <t>1.1</t>
  </si>
  <si>
    <t>Remuneração</t>
  </si>
  <si>
    <t>1.2</t>
  </si>
  <si>
    <t>Pagamentos sem natureza remuneratória e incidência</t>
  </si>
  <si>
    <t>TOTAL DO MÓDULO 1</t>
  </si>
  <si>
    <t>MÓDULO 2 - Encargos e Benefícios Anuais, Mensais e Diários</t>
  </si>
  <si>
    <t>Submódulo 2.1 - 13º (décimo terceiro) Salário, Férias e Adicional de Férias</t>
  </si>
  <si>
    <t>13º (décimo terceiro) Salário</t>
  </si>
  <si>
    <t>Adicional de Férias</t>
  </si>
  <si>
    <t>Total do Submódulo 2.1</t>
  </si>
  <si>
    <t>BASE DE CÁLCULO PARA O MÓDULO 2.2</t>
  </si>
  <si>
    <t>Submódulo 1.1 + Submódulo 2.1</t>
  </si>
  <si>
    <t>Submódulo 2.2 - Encargos Previdenciários (GPS), Fundo de Garantia por Tempo de Serviço (FGTS) e outras contribuições</t>
  </si>
  <si>
    <t>INSS (Previdência Social)</t>
  </si>
  <si>
    <t>SESI ou SESC</t>
  </si>
  <si>
    <t>SENAI OU SENAC</t>
  </si>
  <si>
    <t>D</t>
  </si>
  <si>
    <t>INCRA</t>
  </si>
  <si>
    <t>E</t>
  </si>
  <si>
    <t>Salário Educação</t>
  </si>
  <si>
    <t>F</t>
  </si>
  <si>
    <t>FGTS</t>
  </si>
  <si>
    <t>G</t>
  </si>
  <si>
    <t>Seguro Acidente de Trabalho e FAP (RAT AJUSTADO - RELATÓRIO SEFIP/GFIP)</t>
  </si>
  <si>
    <t>H</t>
  </si>
  <si>
    <t>SEBRAE</t>
  </si>
  <si>
    <t>Total do Submódulo 2.2</t>
  </si>
  <si>
    <t>Submódulo 2.3 - Benefícios Mensais e Diários</t>
  </si>
  <si>
    <t>Transporte (Quantidade: 52, Valor da Passagem: R$ 3,70) - 6%</t>
  </si>
  <si>
    <t>Auxílio Alimentação</t>
  </si>
  <si>
    <t>Assistência Médica (CCT)</t>
  </si>
  <si>
    <t>Assistência Odontológica</t>
  </si>
  <si>
    <t>Seguro de vida</t>
  </si>
  <si>
    <t>Auxílio Funeral</t>
  </si>
  <si>
    <t>Total do Submódulo 2.3</t>
  </si>
  <si>
    <t>Quadro-Resumo do Módulo 2 - Encargos e Benefícios anuais, mensais e diários</t>
  </si>
  <si>
    <t>2.1</t>
  </si>
  <si>
    <t>13º (décimo terceiro) salário e adicional de férias</t>
  </si>
  <si>
    <t>2.2</t>
  </si>
  <si>
    <t>GPS, FGTS e outras contribuições</t>
  </si>
  <si>
    <t>2.3</t>
  </si>
  <si>
    <t>Benefícios mensais e diários</t>
  </si>
  <si>
    <t>TOTAL DO MÓDULO 2</t>
  </si>
  <si>
    <t>MÓDULO 3 - 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</si>
  <si>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</si>
  <si>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</si>
  <si>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</si>
  <si>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</si>
  <si>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</si>
  <si>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</si>
  <si>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TOTAL DO MÓDULO 3</t>
  </si>
  <si>
    <t>BASE DE CÁLCULO PARA O MÓDULO 4</t>
  </si>
  <si>
    <t>Submódulo 1.1 + Módulo 2 + Módulo 3</t>
  </si>
  <si>
    <t>MÓDULO 4 - CUSTO DE RESPOSIÇÃO DO PROFISSIONAL AUSENTE</t>
  </si>
  <si>
    <t>Férias</t>
  </si>
  <si>
    <t>Licença paternidade / maternidade</t>
  </si>
  <si>
    <t>Faltas Legais</t>
  </si>
  <si>
    <t>Acidente de Trabalho</t>
  </si>
  <si>
    <t>TOTAL DO MÓDULO 4</t>
  </si>
  <si>
    <t>MÓDULO 5 - Insumos Diversos</t>
  </si>
  <si>
    <t>Uniformes</t>
  </si>
  <si>
    <t>Materiais</t>
  </si>
  <si>
    <t>Equipamentos</t>
  </si>
  <si>
    <t>TOTAL DO MÓDULO 5</t>
  </si>
  <si>
    <t>BASE DE CÁLCULO PARA O MÓDULO 6</t>
  </si>
  <si>
    <t>Módulo 1 + Módulo 2 + Módulo 3 + Módulo 4 + Módulo 5</t>
  </si>
  <si>
    <t>Módulo 6 - Custos Indiretos, Tributos e Lucro</t>
  </si>
  <si>
    <t>Custos Indiretos</t>
  </si>
  <si>
    <t>Lucro</t>
  </si>
  <si>
    <t>FATURAMENTO (MT + M6A + M6B)</t>
  </si>
  <si>
    <t>Tributos (Cálculo por Dentro)</t>
  </si>
  <si>
    <t>C.1. Tributos Federais (especificar)</t>
  </si>
  <si>
    <t>C1-A (PIS)</t>
  </si>
  <si>
    <t>C1-B (COFINS)</t>
  </si>
  <si>
    <t>C.2. Tributos Estaduais (especificar)</t>
  </si>
  <si>
    <t>C.3. Tributos Municipais (especificar)</t>
  </si>
  <si>
    <t>C3.A - (ISS)</t>
  </si>
  <si>
    <t>Soma dos Tributos</t>
  </si>
  <si>
    <t>TOTAL DO MÓDULO 6</t>
  </si>
  <si>
    <t>QUADRO RESUMO DO CUSTO POR EMPREGADO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</si>
  <si>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</si>
  <si>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</si>
  <si>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</si>
  <si>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</si>
  <si>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</si>
  <si>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</si>
  <si>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= B + C + D + E)</t>
  </si>
  <si>
    <t>Valor Total por Empregado</t>
  </si>
  <si>
    <t>Materiais e Equipamentos</t>
  </si>
  <si>
    <t>Auxiliar Técnico em Laboratório</t>
  </si>
  <si>
    <t>Copeira</t>
  </si>
  <si>
    <t>Porteiro 12X36 Diurno</t>
  </si>
  <si>
    <t>Valor Total por Posto</t>
  </si>
  <si>
    <t>Porteiro 12X36 Noturno</t>
  </si>
  <si>
    <t>Adicional Noturno</t>
  </si>
  <si>
    <t>PORTEIRO 44H</t>
  </si>
  <si>
    <t>Recpecionista II</t>
  </si>
  <si>
    <t>Ledor (Recepcionista V)</t>
  </si>
  <si>
    <t>PLANILHA DE CUSTSOS - UNIFORMES</t>
  </si>
  <si>
    <t>Conjunto de Uniforme completo para os postos de Almoxarife</t>
  </si>
  <si>
    <t>Und. De Medida</t>
  </si>
  <si>
    <t>Qtd.</t>
  </si>
  <si>
    <t>Preço Unitário</t>
  </si>
  <si>
    <t>Periodicidade</t>
  </si>
  <si>
    <t>Camisa: Padrão tipo polo manga curta, em tecido 100% algodão, com identificação da CONTRATADA.</t>
  </si>
  <si>
    <t>Unidade</t>
  </si>
  <si>
    <t>Semestral</t>
  </si>
  <si>
    <t>Calça: Social modelo padrão social, cor preta.</t>
  </si>
  <si>
    <t>Cinto: Modelo social, confeccionado em Couro, cor preta.</t>
  </si>
  <si>
    <t>Calçado: Botina ou bota, confeccionado em couro  cor preta.</t>
  </si>
  <si>
    <t>Par</t>
  </si>
  <si>
    <t>Meias: Confeccionada em tecido 100% algodão, cor preta.</t>
  </si>
  <si>
    <t>Crachá de Identificação: Formato 86x56mm. Material PVC.  Espessura 0,7mm. Impressão 4x1. Com cordão tipo “jacaré”.</t>
  </si>
  <si>
    <t>CUSTO MENSAL DO UNIFORME POR EMPREGADO</t>
  </si>
  <si>
    <t>Obs: Será pago somente o valor efetivamente gasto no mês, mediante a apresentação de documento fiscal</t>
  </si>
  <si>
    <t>Conjunto de Uniforme completo para os postos de Assistente Administrativo Operacional I; Auxiliar Administrartivo II; Auxiliar de arquivo; Recepcionista II; Ledor; Porteiro 12x36 Diurno, Porteiro 12x36 Noturno, Porteiro 44 horas</t>
  </si>
  <si>
    <t>Camisa para o sexo masculino: camisa padrão tipo polo manga curta, em tecido 100% algodão, com identificação da empresa. Camisa para o sexo feminino: camisa Social confeccionada em tecido, gola com entretela, mangas curtas com identificação da empresa.</t>
  </si>
  <si>
    <t>Cinto: Modelo social, confeccionado em Couro, na mesma cor do calçado.</t>
  </si>
  <si>
    <t>Calçado: Para o sexo masculino botina ou bota, confeccionado em couro cor preta. Para o sexo feminino sapato, na cor preta, de boa qualidade, forro e palmilha em couro e solado de borracha e salto de 3 cm (três centímetros) de altura, material flexível, tipo couro, tipo scarpin ou estilo boneca.</t>
  </si>
  <si>
    <t>Meias: Meia Para o sexo masculino meia confeccionada em tecido 100% algodão, cor preta e boa qualidade. Para o sexo feminino meia social 3/, feminina, lisa, na cor do sapato, de boa qualidade.</t>
  </si>
  <si>
    <t>Conjunto de Uniforme completo para os postos de Auxiliar Técnico de Laboratório</t>
  </si>
  <si>
    <t xml:space="preserve">Jaleco: Jaleco em Gabardine Microfibra, manga longa (referência tecidos Biasi) na cor Branca, modelo Gola Padre, Aberto com fechamento em botão comum, 01 bolso bordado: Local no Bolso Central “Logomarca da UFSB” e embaixo o nome da função do profissional, 02 bolsos na parte inferior, abertura atrás com faixa fixa, local manga direita bordado “logomarca UFSB”. </t>
  </si>
  <si>
    <t>Conjunto de Uniforme completo para os postos de Copeiragem</t>
  </si>
  <si>
    <t>Calça: Social modelo padrão social, com viscose ou similar, cor preta.</t>
  </si>
  <si>
    <t>Avental para Cozinha: Tipo frontal, oxford ou napa impermeável, apresentação com alças no pescoço e na cintura, cor branca, tamanho médio.</t>
  </si>
  <si>
    <t>Touca: tipo descartável, material plástico, aplicação cozinha industrial, tamanho único.</t>
  </si>
  <si>
    <t>Pct. (100 und)</t>
  </si>
  <si>
    <t>Conjunto de Uniforme completo para os postos de Agente de Apoio e Serviços</t>
  </si>
  <si>
    <t>Camisa: Padrão de manga comprida, em tecido 100% algodão, com identificação da empresa.</t>
  </si>
  <si>
    <t>Calça: comprida com elástico e cordão, em tecido grosso.</t>
  </si>
  <si>
    <t>Calçado: Botina em couro, de solado liso e antiderrapante, com palmilha antibacteriana e bico de aço.</t>
  </si>
  <si>
    <t>Meias: Para o sexo masculino meia confeccionada em tecido 100% algodão, cor preta e boa qualidade. Para o sexo feminino meia social 3/, feminina, lisa, na cor do sapato, de boa qualidade.</t>
  </si>
  <si>
    <t>Conjunto de Uniforme completo para os postos de Jardineiro</t>
  </si>
  <si>
    <t>Macacão: confeccionado em falso tecido laminado respirável, revestido com uma película (filme) respirável de polietileno, unidos através do processo de adesivação (Hotmelt). Com mangas compridas, capuz, fechamento frontal com zíper e elástico nas pontas das mangas e pés, cor verde. Gramatura mínima de 60g/m² que crie uma barreira para partículas secas e úmidas maiores que 0,5 microns. Tamanho sob medida.</t>
  </si>
  <si>
    <t>Boné Árabe: boné, material corpo brim, material aba polietileno, material regulador abertura velcro, modelo touca árabe, por Caqui, características adicionais modelo com proteção para pescoço e ombro, tamanho sob medida.</t>
  </si>
  <si>
    <t>Capa de Chuva: Capa de chuva em PVC reforçada e impermeável, de cor amarela, forrada, com capuz e manga comprida, com sistema de emenda resistente tipo vulcanizada, com fechamento frontal de 4 botões inoxidável tipo pressão.</t>
  </si>
  <si>
    <t>PLANILHA DE MATERIAIS</t>
  </si>
  <si>
    <t>Materiais previstos para o posto de ALMOXARIFE e AGENTE DE APOIO E SERVIÇOS</t>
  </si>
  <si>
    <t>Respirador descartável tipo peça semifácil filtrante para poeiras, névoas e fumos, classe PFF-2.</t>
  </si>
  <si>
    <t>Mensal</t>
  </si>
  <si>
    <t>Luva de algodão, malha, pigmentada, tricotada com 04 fios.</t>
  </si>
  <si>
    <t>Obs: Será pago somente o valor efetivamente gasto no mês, mediante a apresentação de documento fiscal.</t>
  </si>
  <si>
    <t>Materiais previstos para o posto de AUXILIAR DE ARQUIVO</t>
  </si>
  <si>
    <t>Luva para procedimento não cirúrgico em látex, descartável.</t>
  </si>
  <si>
    <t>Caixa com 100 Und.</t>
  </si>
  <si>
    <t>Bimestral</t>
  </si>
  <si>
    <t>Máscara de proteção contra poeira, mofo, fungos, descartável.</t>
  </si>
  <si>
    <t>Caixa com 50 und.</t>
  </si>
  <si>
    <t>Materiais previstos para o posto de COPEIRAGEM</t>
  </si>
  <si>
    <t>Coador de café de pano</t>
  </si>
  <si>
    <t>Copo Descartável 50 ml</t>
  </si>
  <si>
    <t>Pct. 100 und.</t>
  </si>
  <si>
    <t>Esponja bucha de lavar louça dupla face</t>
  </si>
  <si>
    <t>Mini Colher para chá e café descartável</t>
  </si>
  <si>
    <t>Guardanapo descartável de papel 23x23 cm</t>
  </si>
  <si>
    <t xml:space="preserve">Pct. 50 und. </t>
  </si>
  <si>
    <t>Pano de Prato</t>
  </si>
  <si>
    <t>Materiais previstos para o posto de JARDINEIRO</t>
  </si>
  <si>
    <t>Adubo (NPK) saco 50 kg</t>
  </si>
  <si>
    <t>Saco 50kg</t>
  </si>
  <si>
    <t>Herbicida seletivo para germíneas</t>
  </si>
  <si>
    <t>Litro</t>
  </si>
  <si>
    <t>Ureia</t>
  </si>
  <si>
    <t>Saco 50 kg</t>
  </si>
  <si>
    <t>Calcário para gramado</t>
  </si>
  <si>
    <t>Pct. 5 kg</t>
  </si>
  <si>
    <t>Materiais previstos para os postos de PORTEIRO 12X36 DIURNO; PORTEIRO 12X36 NOTURNO E PORTEIRO 44 HORAS</t>
  </si>
  <si>
    <t>Livro de Ocorrências 50 fls.</t>
  </si>
  <si>
    <t>PLANILHA DE EQUIPAMENTOS</t>
  </si>
  <si>
    <t>Equipamentos previstos para o posto de AGENTE DE APOIO E SERVIÇOS</t>
  </si>
  <si>
    <t>Alicate</t>
  </si>
  <si>
    <t>Anual</t>
  </si>
  <si>
    <t>Arco de Serra</t>
  </si>
  <si>
    <t>Carrinho de carga com aba prolongadora, estrutura metálica, roda pneumática (pneu com câmara). Capacidade de carga: 200 kg.</t>
  </si>
  <si>
    <t>Cinta ergonômica abdominal com suspensório.</t>
  </si>
  <si>
    <t>Extensão Elétrica</t>
  </si>
  <si>
    <t>Furadeira e Parafusadeira</t>
  </si>
  <si>
    <t>Kit Chaves Fenda e Phillips</t>
  </si>
  <si>
    <t>Martelo</t>
  </si>
  <si>
    <t>Pé de Cabra</t>
  </si>
  <si>
    <t>Lâmina para arco de serra</t>
  </si>
  <si>
    <t>Serrote</t>
  </si>
  <si>
    <t>Talhadeira</t>
  </si>
  <si>
    <t>Trena</t>
  </si>
  <si>
    <t>Equipamentos previstos para o posto de COPEIRAGEM</t>
  </si>
  <si>
    <t>Porta copos para copos descartáveis em aço inox</t>
  </si>
  <si>
    <t>Conjunto de xícaras de café com pires de porcelana, brancas (D x A): 6 x 5 cm. Capacidade 70 ml (6 unidades).</t>
  </si>
  <si>
    <t>Conjunto</t>
  </si>
  <si>
    <t>Conjunto de Copos tipo “Nadir Figueiredo”, Long Drink Oca de 400 Ml (6 unidades).</t>
  </si>
  <si>
    <t>Jarra de suco/água de vidro tipo “Pasahbace Karat” 1,8/2 Litros</t>
  </si>
  <si>
    <t>Garrafa Térmica 1,8 L, tipo “Termolar”</t>
  </si>
  <si>
    <t>Bandeja de aço inox retangular 21,7 x 34,7cm</t>
  </si>
  <si>
    <t>Equipamentos previstos para o posto de JARDINEIRO</t>
  </si>
  <si>
    <t>Carrinho de Mão</t>
  </si>
  <si>
    <t>Carrinho plataforma c/ 4 rodas, com grade, capacidade aproximada de 20 a 300kg</t>
  </si>
  <si>
    <t>Escada Articulada 16 degraus</t>
  </si>
  <si>
    <t>Foice</t>
  </si>
  <si>
    <t>Facão para mato 16”, lâmina de aço carbono e cabo de polipropileno</t>
  </si>
  <si>
    <t>Kit Jardinagem (escarificador, pás, tesoura)</t>
  </si>
  <si>
    <t>Mangueira de jardim 1 polegada</t>
  </si>
  <si>
    <t>Mangueira de jardim ½ polegada</t>
  </si>
  <si>
    <t>Mangueira microperfurada para irrigação</t>
  </si>
  <si>
    <t>Rolo 100 m</t>
  </si>
  <si>
    <t>Mangueira para irrigação ¾ com micro-aspersor</t>
  </si>
  <si>
    <t>Rolo 50 m</t>
  </si>
  <si>
    <t>Microaspersor</t>
  </si>
  <si>
    <t>Pá</t>
  </si>
  <si>
    <t>Pulverizador manual 5 litros</t>
  </si>
  <si>
    <t>Rastelo</t>
  </si>
  <si>
    <t>Tesoura grande de poda</t>
  </si>
  <si>
    <t>Tesoura média de poda</t>
  </si>
</sst>
</file>

<file path=xl/styles.xml><?xml version="1.0" encoding="utf-8"?>
<styleSheet xmlns="http://schemas.openxmlformats.org/spreadsheetml/2006/main">
  <numFmts count="7">
    <numFmt numFmtId="176" formatCode="_-* #,##0.00_-;\-* #,##0.00_-;_-* &quot;-&quot;??_-;_-@_-"/>
    <numFmt numFmtId="177" formatCode="0.000%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_-* #,##0_-;\-* #,##0_-;_-* &quot;-&quot;_-;_-@_-"/>
    <numFmt numFmtId="181" formatCode="#,##0.0000"/>
    <numFmt numFmtId="182" formatCode="0.0%"/>
  </numFmts>
  <fonts count="39">
    <font>
      <sz val="11"/>
      <color rgb="FF000000"/>
      <name val="Calibri"/>
      <charset val="1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Calibri"/>
      <charset val="1"/>
    </font>
    <font>
      <sz val="9"/>
      <name val="Arial"/>
      <charset val="1"/>
    </font>
    <font>
      <b/>
      <sz val="16"/>
      <name val="Times New Roman"/>
      <charset val="1"/>
    </font>
    <font>
      <sz val="12"/>
      <name val="Times New Roman"/>
      <charset val="1"/>
    </font>
    <font>
      <sz val="12"/>
      <name val="Arial"/>
      <charset val="1"/>
    </font>
    <font>
      <sz val="12"/>
      <name val="Times New Roman"/>
      <charset val="134"/>
    </font>
    <font>
      <b/>
      <i/>
      <sz val="12"/>
      <name val="Arial"/>
      <charset val="1"/>
    </font>
    <font>
      <b/>
      <sz val="14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9"/>
      <name val="Arial"/>
      <charset val="1"/>
    </font>
    <font>
      <b/>
      <sz val="12"/>
      <name val="Times New Roman"/>
      <charset val="1"/>
    </font>
    <font>
      <sz val="12"/>
      <color rgb="FF000000"/>
      <name val="Calibri"/>
      <charset val="1"/>
    </font>
    <font>
      <b/>
      <sz val="12"/>
      <name val="Arial"/>
      <charset val="1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80" fontId="25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9" fillId="0" borderId="22" applyNumberFormat="0" applyFill="0" applyAlignment="0" applyProtection="0">
      <alignment vertical="center"/>
    </xf>
    <xf numFmtId="0" fontId="27" fillId="15" borderId="21" applyNumberFormat="0" applyAlignment="0" applyProtection="0">
      <alignment vertical="center"/>
    </xf>
    <xf numFmtId="178" fontId="2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30" borderId="25" applyNumberFormat="0" applyFont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30" fillId="14" borderId="23" applyNumberFormat="0" applyAlignment="0" applyProtection="0">
      <alignment vertical="center"/>
    </xf>
    <xf numFmtId="0" fontId="26" fillId="14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9" fontId="3" fillId="0" borderId="1" xfId="9" applyFont="1" applyBorder="1" applyAlignment="1">
      <alignment horizontal="center" vertical="center"/>
    </xf>
    <xf numFmtId="179" fontId="1" fillId="0" borderId="1" xfId="9" applyFont="1" applyBorder="1" applyAlignment="1">
      <alignment horizontal="right" vertical="center"/>
    </xf>
    <xf numFmtId="0" fontId="2" fillId="3" borderId="1" xfId="0" applyFont="1" applyFill="1" applyBorder="1" applyAlignment="1">
      <alignment horizontal="right"/>
    </xf>
    <xf numFmtId="179" fontId="2" fillId="3" borderId="1" xfId="9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 applyProtection="1"/>
    <xf numFmtId="0" fontId="5" fillId="0" borderId="0" xfId="0" applyFont="1" applyProtection="1"/>
    <xf numFmtId="0" fontId="0" fillId="0" borderId="0" xfId="0" applyBorder="1" applyProtection="1"/>
    <xf numFmtId="0" fontId="0" fillId="0" borderId="0" xfId="0" applyProtection="1"/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8" fillId="0" borderId="5" xfId="0" applyFont="1" applyBorder="1"/>
    <xf numFmtId="0" fontId="9" fillId="0" borderId="4" xfId="0" applyFont="1" applyBorder="1" applyAlignment="1" applyProtection="1"/>
    <xf numFmtId="0" fontId="10" fillId="0" borderId="5" xfId="0" applyFont="1" applyBorder="1" applyAlignment="1" applyProtection="1"/>
    <xf numFmtId="0" fontId="4" fillId="0" borderId="5" xfId="0" applyFont="1" applyBorder="1" applyProtection="1"/>
    <xf numFmtId="0" fontId="4" fillId="0" borderId="6" xfId="0" applyFont="1" applyBorder="1" applyProtection="1"/>
    <xf numFmtId="0" fontId="9" fillId="0" borderId="5" xfId="0" applyFont="1" applyBorder="1" applyAlignment="1" applyProtection="1"/>
    <xf numFmtId="0" fontId="9" fillId="0" borderId="4" xfId="0" applyFont="1" applyBorder="1" applyAlignment="1" applyProtection="1">
      <alignment horizontal="left" wrapText="1"/>
    </xf>
    <xf numFmtId="0" fontId="9" fillId="0" borderId="5" xfId="0" applyFont="1" applyBorder="1" applyAlignment="1" applyProtection="1">
      <alignment horizontal="left" wrapText="1"/>
    </xf>
    <xf numFmtId="0" fontId="9" fillId="0" borderId="6" xfId="0" applyFont="1" applyBorder="1" applyAlignment="1" applyProtection="1">
      <alignment horizontal="left" wrapText="1"/>
    </xf>
    <xf numFmtId="0" fontId="9" fillId="0" borderId="7" xfId="0" applyFont="1" applyBorder="1" applyAlignment="1" applyProtection="1"/>
    <xf numFmtId="0" fontId="9" fillId="0" borderId="3" xfId="0" applyFont="1" applyBorder="1" applyAlignment="1" applyProtection="1"/>
    <xf numFmtId="0" fontId="4" fillId="0" borderId="3" xfId="0" applyFont="1" applyBorder="1" applyProtection="1"/>
    <xf numFmtId="0" fontId="4" fillId="0" borderId="8" xfId="0" applyFont="1" applyBorder="1" applyProtection="1"/>
    <xf numFmtId="0" fontId="11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176" fontId="13" fillId="0" borderId="9" xfId="1" applyFont="1" applyBorder="1" applyAlignment="1">
      <alignment vertical="center"/>
    </xf>
    <xf numFmtId="0" fontId="1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176" fontId="13" fillId="0" borderId="9" xfId="1" applyFont="1" applyBorder="1" applyAlignment="1"/>
    <xf numFmtId="0" fontId="12" fillId="3" borderId="9" xfId="0" applyFont="1" applyFill="1" applyBorder="1" applyAlignment="1">
      <alignment horizontal="right"/>
    </xf>
    <xf numFmtId="176" fontId="12" fillId="3" borderId="9" xfId="1" applyFont="1" applyFill="1" applyBorder="1" applyAlignme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176" fontId="13" fillId="0" borderId="10" xfId="1" applyFont="1" applyBorder="1" applyAlignment="1"/>
    <xf numFmtId="0" fontId="12" fillId="3" borderId="11" xfId="0" applyFont="1" applyFill="1" applyBorder="1" applyAlignment="1">
      <alignment horizontal="right"/>
    </xf>
    <xf numFmtId="176" fontId="12" fillId="3" borderId="11" xfId="1" applyFont="1" applyFill="1" applyBorder="1" applyAlignment="1"/>
    <xf numFmtId="0" fontId="12" fillId="0" borderId="0" xfId="0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2" fillId="2" borderId="12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/>
    </xf>
    <xf numFmtId="0" fontId="13" fillId="0" borderId="13" xfId="0" applyFont="1" applyBorder="1" applyAlignment="1" applyProtection="1">
      <alignment horizontal="center"/>
    </xf>
    <xf numFmtId="0" fontId="13" fillId="0" borderId="13" xfId="0" applyFont="1" applyBorder="1" applyAlignment="1" applyProtection="1"/>
    <xf numFmtId="176" fontId="13" fillId="0" borderId="13" xfId="1" applyFont="1" applyBorder="1" applyAlignment="1" applyProtection="1"/>
    <xf numFmtId="0" fontId="13" fillId="0" borderId="9" xfId="0" applyFont="1" applyBorder="1" applyAlignment="1" applyProtection="1">
      <alignment horizontal="center"/>
    </xf>
    <xf numFmtId="0" fontId="13" fillId="0" borderId="9" xfId="0" applyFont="1" applyBorder="1" applyAlignment="1" applyProtection="1"/>
    <xf numFmtId="176" fontId="13" fillId="0" borderId="9" xfId="1" applyFont="1" applyBorder="1" applyAlignment="1" applyProtection="1"/>
    <xf numFmtId="10" fontId="13" fillId="0" borderId="9" xfId="0" applyNumberFormat="1" applyFont="1" applyBorder="1" applyAlignment="1" applyProtection="1"/>
    <xf numFmtId="0" fontId="12" fillId="3" borderId="9" xfId="0" applyFont="1" applyFill="1" applyBorder="1" applyAlignment="1" applyProtection="1">
      <alignment horizontal="right"/>
    </xf>
    <xf numFmtId="10" fontId="12" fillId="3" borderId="9" xfId="0" applyNumberFormat="1" applyFont="1" applyFill="1" applyBorder="1" applyAlignment="1" applyProtection="1"/>
    <xf numFmtId="176" fontId="12" fillId="3" borderId="9" xfId="1" applyFont="1" applyFill="1" applyBorder="1" applyAlignment="1" applyProtection="1"/>
    <xf numFmtId="10" fontId="12" fillId="3" borderId="9" xfId="0" applyNumberFormat="1" applyFont="1" applyFill="1" applyBorder="1" applyAlignment="1" applyProtection="1">
      <alignment horizontal="right" vertical="center"/>
    </xf>
    <xf numFmtId="176" fontId="12" fillId="3" borderId="9" xfId="1" applyFont="1" applyFill="1" applyBorder="1" applyAlignment="1" applyProtection="1">
      <alignment horizontal="right" vertical="center"/>
    </xf>
    <xf numFmtId="0" fontId="13" fillId="0" borderId="9" xfId="0" applyFont="1" applyBorder="1" applyAlignment="1" applyProtection="1">
      <alignment horizontal="center" vertical="center"/>
    </xf>
    <xf numFmtId="0" fontId="13" fillId="0" borderId="9" xfId="0" applyFont="1" applyBorder="1" applyAlignment="1" applyProtection="1">
      <alignment wrapText="1"/>
    </xf>
    <xf numFmtId="10" fontId="13" fillId="0" borderId="9" xfId="0" applyNumberFormat="1" applyFont="1" applyBorder="1" applyAlignment="1" applyProtection="1">
      <alignment vertical="center"/>
    </xf>
    <xf numFmtId="176" fontId="13" fillId="0" borderId="9" xfId="1" applyFont="1" applyBorder="1" applyAlignment="1" applyProtection="1">
      <alignment horizontal="right" vertical="center"/>
    </xf>
    <xf numFmtId="0" fontId="12" fillId="2" borderId="9" xfId="0" applyFont="1" applyFill="1" applyBorder="1" applyAlignment="1" applyProtection="1">
      <alignment horizontal="left" wrapText="1"/>
    </xf>
    <xf numFmtId="0" fontId="12" fillId="2" borderId="9" xfId="0" applyFont="1" applyFill="1" applyBorder="1" applyAlignment="1" applyProtection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applyFont="1" applyBorder="1" applyAlignment="1"/>
    <xf numFmtId="0" fontId="12" fillId="2" borderId="9" xfId="0" applyFont="1" applyFill="1" applyBorder="1" applyAlignment="1" applyProtection="1"/>
    <xf numFmtId="0" fontId="12" fillId="3" borderId="14" xfId="0" applyFont="1" applyFill="1" applyBorder="1" applyAlignment="1">
      <alignment horizontal="right"/>
    </xf>
    <xf numFmtId="0" fontId="12" fillId="3" borderId="15" xfId="0" applyFont="1" applyFill="1" applyBorder="1" applyAlignment="1">
      <alignment horizontal="right"/>
    </xf>
    <xf numFmtId="10" fontId="12" fillId="3" borderId="9" xfId="0" applyNumberFormat="1" applyFont="1" applyFill="1" applyBorder="1" applyAlignment="1"/>
    <xf numFmtId="0" fontId="12" fillId="0" borderId="9" xfId="0" applyFont="1" applyBorder="1" applyAlignment="1">
      <alignment horizontal="left"/>
    </xf>
    <xf numFmtId="10" fontId="12" fillId="0" borderId="9" xfId="0" applyNumberFormat="1" applyFont="1" applyBorder="1" applyAlignment="1">
      <alignment horizontal="right"/>
    </xf>
    <xf numFmtId="176" fontId="12" fillId="0" borderId="9" xfId="1" applyFont="1" applyBorder="1" applyAlignment="1">
      <alignment horizontal="right"/>
    </xf>
    <xf numFmtId="0" fontId="13" fillId="0" borderId="9" xfId="0" applyFont="1" applyBorder="1" applyAlignment="1">
      <alignment horizontal="left"/>
    </xf>
    <xf numFmtId="10" fontId="13" fillId="0" borderId="9" xfId="0" applyNumberFormat="1" applyFont="1" applyBorder="1" applyAlignment="1">
      <alignment horizontal="right"/>
    </xf>
    <xf numFmtId="176" fontId="13" fillId="0" borderId="9" xfId="1" applyFont="1" applyBorder="1" applyAlignment="1">
      <alignment horizontal="right"/>
    </xf>
    <xf numFmtId="10" fontId="13" fillId="0" borderId="9" xfId="4" applyNumberFormat="1" applyFont="1" applyBorder="1" applyAlignment="1">
      <alignment horizontal="right"/>
    </xf>
    <xf numFmtId="10" fontId="12" fillId="0" borderId="9" xfId="4" applyNumberFormat="1" applyFont="1" applyBorder="1" applyAlignment="1">
      <alignment horizontal="right"/>
    </xf>
    <xf numFmtId="177" fontId="13" fillId="0" borderId="9" xfId="0" applyNumberFormat="1" applyFont="1" applyBorder="1" applyAlignment="1">
      <alignment horizontal="right"/>
    </xf>
    <xf numFmtId="177" fontId="13" fillId="0" borderId="9" xfId="4" applyNumberFormat="1" applyFont="1" applyBorder="1" applyAlignment="1">
      <alignment horizontal="right"/>
    </xf>
    <xf numFmtId="0" fontId="12" fillId="3" borderId="14" xfId="0" applyFont="1" applyFill="1" applyBorder="1" applyAlignment="1" applyProtection="1">
      <alignment horizontal="right"/>
    </xf>
    <xf numFmtId="0" fontId="12" fillId="3" borderId="15" xfId="0" applyFont="1" applyFill="1" applyBorder="1" applyAlignment="1" applyProtection="1">
      <alignment horizontal="right"/>
    </xf>
    <xf numFmtId="0" fontId="12" fillId="2" borderId="9" xfId="0" applyFont="1" applyFill="1" applyBorder="1" applyAlignment="1" applyProtection="1">
      <alignment wrapText="1"/>
    </xf>
    <xf numFmtId="176" fontId="12" fillId="3" borderId="9" xfId="1" applyFont="1" applyFill="1" applyBorder="1" applyAlignment="1">
      <alignment horizontal="right"/>
    </xf>
    <xf numFmtId="0" fontId="12" fillId="2" borderId="9" xfId="0" applyFont="1" applyFill="1" applyBorder="1" applyAlignment="1" applyProtection="1">
      <alignment vertical="center" wrapText="1"/>
    </xf>
    <xf numFmtId="0" fontId="12" fillId="0" borderId="9" xfId="0" applyFont="1" applyBorder="1" applyAlignment="1" applyProtection="1"/>
    <xf numFmtId="181" fontId="12" fillId="0" borderId="9" xfId="0" applyNumberFormat="1" applyFont="1" applyBorder="1" applyAlignment="1" applyProtection="1"/>
    <xf numFmtId="177" fontId="13" fillId="0" borderId="9" xfId="0" applyNumberFormat="1" applyFont="1" applyBorder="1" applyAlignment="1" applyProtection="1"/>
    <xf numFmtId="10" fontId="12" fillId="0" borderId="9" xfId="0" applyNumberFormat="1" applyFont="1" applyBorder="1" applyAlignment="1" applyProtection="1"/>
    <xf numFmtId="176" fontId="12" fillId="0" borderId="9" xfId="1" applyFont="1" applyBorder="1" applyAlignment="1" applyProtection="1"/>
    <xf numFmtId="0" fontId="13" fillId="2" borderId="9" xfId="0" applyFont="1" applyFill="1" applyBorder="1" applyAlignment="1" applyProtection="1">
      <alignment horizontal="center"/>
    </xf>
    <xf numFmtId="10" fontId="13" fillId="2" borderId="9" xfId="0" applyNumberFormat="1" applyFont="1" applyFill="1" applyBorder="1" applyAlignment="1" applyProtection="1"/>
    <xf numFmtId="10" fontId="5" fillId="0" borderId="0" xfId="0" applyNumberFormat="1" applyFont="1" applyProtection="1"/>
    <xf numFmtId="0" fontId="12" fillId="3" borderId="16" xfId="0" applyFont="1" applyFill="1" applyBorder="1" applyAlignment="1" applyProtection="1">
      <alignment horizontal="right"/>
    </xf>
    <xf numFmtId="10" fontId="12" fillId="3" borderId="15" xfId="0" applyNumberFormat="1" applyFont="1" applyFill="1" applyBorder="1" applyAlignment="1" applyProtection="1"/>
    <xf numFmtId="0" fontId="13" fillId="0" borderId="9" xfId="0" applyFont="1" applyBorder="1" applyAlignment="1" applyProtection="1">
      <alignment horizontal="left"/>
    </xf>
    <xf numFmtId="0" fontId="4" fillId="0" borderId="0" xfId="0" applyFont="1" applyBorder="1" applyProtection="1"/>
    <xf numFmtId="0" fontId="0" fillId="0" borderId="0" xfId="0" applyBorder="1"/>
    <xf numFmtId="176" fontId="0" fillId="0" borderId="0" xfId="0" applyNumberFormat="1"/>
    <xf numFmtId="1" fontId="13" fillId="0" borderId="9" xfId="4" applyNumberFormat="1" applyFont="1" applyBorder="1" applyAlignment="1">
      <alignment horizontal="center" vertical="center"/>
    </xf>
    <xf numFmtId="182" fontId="13" fillId="0" borderId="9" xfId="0" applyNumberFormat="1" applyFont="1" applyBorder="1" applyAlignment="1">
      <alignment horizontal="center" vertical="center"/>
    </xf>
    <xf numFmtId="176" fontId="13" fillId="0" borderId="9" xfId="1" applyNumberFormat="1" applyFont="1" applyBorder="1" applyAlignment="1"/>
    <xf numFmtId="4" fontId="12" fillId="3" borderId="9" xfId="0" applyNumberFormat="1" applyFont="1" applyFill="1" applyBorder="1" applyAlignment="1" applyProtection="1">
      <alignment horizontal="right" vertical="center"/>
    </xf>
    <xf numFmtId="0" fontId="14" fillId="0" borderId="0" xfId="0" applyFont="1" applyProtection="1"/>
    <xf numFmtId="0" fontId="0" fillId="0" borderId="0" xfId="0" applyAlignment="1">
      <alignment horizontal="left"/>
    </xf>
    <xf numFmtId="0" fontId="0" fillId="0" borderId="7" xfId="0" applyBorder="1" applyProtection="1"/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6" fillId="0" borderId="5" xfId="0" applyFont="1" applyBorder="1"/>
    <xf numFmtId="0" fontId="9" fillId="0" borderId="4" xfId="0" applyFont="1" applyBorder="1" applyAlignment="1" applyProtection="1">
      <alignment vertical="center"/>
    </xf>
    <xf numFmtId="0" fontId="16" fillId="0" borderId="5" xfId="0" applyFont="1" applyBorder="1" applyProtection="1"/>
    <xf numFmtId="0" fontId="17" fillId="0" borderId="5" xfId="0" applyFont="1" applyBorder="1" applyAlignment="1" applyProtection="1">
      <alignment vertical="center"/>
    </xf>
    <xf numFmtId="0" fontId="8" fillId="0" borderId="5" xfId="0" applyFont="1" applyBorder="1" applyProtection="1"/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76" fontId="13" fillId="0" borderId="1" xfId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center" vertical="center"/>
    </xf>
    <xf numFmtId="0" fontId="4" fillId="0" borderId="7" xfId="0" applyFont="1" applyBorder="1" applyProtection="1"/>
    <xf numFmtId="0" fontId="15" fillId="2" borderId="6" xfId="0" applyFont="1" applyFill="1" applyBorder="1" applyAlignment="1">
      <alignment horizontal="center" vertical="center"/>
    </xf>
    <xf numFmtId="0" fontId="16" fillId="0" borderId="6" xfId="0" applyFont="1" applyBorder="1"/>
    <xf numFmtId="0" fontId="16" fillId="0" borderId="6" xfId="0" applyFont="1" applyBorder="1" applyProtection="1"/>
    <xf numFmtId="0" fontId="8" fillId="0" borderId="6" xfId="0" applyFont="1" applyBorder="1" applyProtection="1"/>
    <xf numFmtId="0" fontId="12" fillId="2" borderId="6" xfId="0" applyFont="1" applyFill="1" applyBorder="1" applyAlignment="1">
      <alignment horizontal="center"/>
    </xf>
    <xf numFmtId="0" fontId="12" fillId="2" borderId="17" xfId="0" applyFont="1" applyFill="1" applyBorder="1" applyAlignment="1" applyProtection="1">
      <alignment horizontal="center" vertical="center" wrapText="1"/>
    </xf>
    <xf numFmtId="179" fontId="12" fillId="3" borderId="1" xfId="9" applyFont="1" applyFill="1" applyBorder="1" applyAlignment="1">
      <alignment horizontal="right" vertical="center"/>
    </xf>
    <xf numFmtId="176" fontId="4" fillId="0" borderId="0" xfId="0" applyNumberFormat="1" applyFont="1" applyProtection="1"/>
    <xf numFmtId="0" fontId="13" fillId="0" borderId="6" xfId="0" applyFon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7" xfId="0" applyBorder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M138"/>
  <sheetViews>
    <sheetView topLeftCell="A10" workbookViewId="0">
      <selection activeCell="A32" sqref="A32:J32"/>
    </sheetView>
  </sheetViews>
  <sheetFormatPr defaultColWidth="9" defaultRowHeight="15"/>
  <cols>
    <col min="1" max="1" width="8.85714285714286" style="124" customWidth="1"/>
    <col min="2" max="2" width="35.8571428571429" style="21" customWidth="1"/>
    <col min="3" max="3" width="13.2857142857143" style="21" customWidth="1"/>
    <col min="4" max="4" width="11" style="21" customWidth="1"/>
    <col min="5" max="5" width="9.28571428571429" style="21" customWidth="1"/>
    <col min="6" max="6" width="13.2857142857143" style="21" customWidth="1"/>
    <col min="7" max="7" width="9" style="21" customWidth="1"/>
    <col min="8" max="8" width="15.7142857142857" style="21" customWidth="1"/>
    <col min="9" max="9" width="12.7142857142857" style="21" customWidth="1"/>
    <col min="10" max="10" width="19.4285714285714" style="21" customWidth="1"/>
    <col min="11" max="11" width="5.71428571428571" style="21" customWidth="1"/>
    <col min="12" max="12" width="12" style="21" customWidth="1"/>
    <col min="13" max="1001" width="9.14285714285714" style="21"/>
    <col min="1002" max="16384" width="9.14285714285714"/>
  </cols>
  <sheetData>
    <row r="1" ht="15.75" spans="1:100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52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</row>
    <row r="2" ht="18.75" customHeight="1" spans="1:1000">
      <c r="A2" s="25" t="s">
        <v>1</v>
      </c>
      <c r="B2" s="26"/>
      <c r="C2" s="127"/>
      <c r="D2" s="127"/>
      <c r="E2" s="127"/>
      <c r="F2" s="127"/>
      <c r="G2" s="127"/>
      <c r="H2" s="127"/>
      <c r="I2" s="127"/>
      <c r="J2" s="153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</row>
    <row r="3" ht="18.75" customHeight="1" spans="1:1000">
      <c r="A3" s="25" t="s">
        <v>2</v>
      </c>
      <c r="B3" s="29"/>
      <c r="C3" s="127"/>
      <c r="D3" s="127"/>
      <c r="E3" s="127"/>
      <c r="F3" s="127"/>
      <c r="G3" s="127"/>
      <c r="H3" s="127"/>
      <c r="I3" s="127"/>
      <c r="J3" s="15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</row>
    <row r="4" ht="18.75" customHeight="1" spans="1:1000">
      <c r="A4" s="25" t="s">
        <v>3</v>
      </c>
      <c r="B4" s="29"/>
      <c r="C4" s="127"/>
      <c r="D4" s="127"/>
      <c r="E4" s="127"/>
      <c r="F4" s="127"/>
      <c r="G4" s="127"/>
      <c r="H4" s="127"/>
      <c r="I4" s="127"/>
      <c r="J4" s="153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</row>
    <row r="5" s="18" customFormat="1" ht="18.75" customHeight="1" spans="1:10">
      <c r="A5" s="128" t="s">
        <v>4</v>
      </c>
      <c r="B5" s="31"/>
      <c r="C5" s="129"/>
      <c r="D5" s="129"/>
      <c r="E5" s="129"/>
      <c r="F5" s="129"/>
      <c r="G5" s="129"/>
      <c r="H5" s="129"/>
      <c r="I5" s="129"/>
      <c r="J5" s="154"/>
    </row>
    <row r="6" s="18" customFormat="1" ht="18.75" customHeight="1" spans="1:10">
      <c r="A6" s="128" t="s">
        <v>5</v>
      </c>
      <c r="B6" s="31"/>
      <c r="C6" s="129"/>
      <c r="D6" s="129"/>
      <c r="E6" s="129"/>
      <c r="F6" s="129"/>
      <c r="G6" s="129"/>
      <c r="H6" s="129"/>
      <c r="I6" s="129"/>
      <c r="J6" s="154"/>
    </row>
    <row r="7" s="18" customFormat="1" ht="18.75" customHeight="1" spans="1:10">
      <c r="A7" s="128" t="s">
        <v>6</v>
      </c>
      <c r="B7" s="31"/>
      <c r="C7" s="129"/>
      <c r="D7" s="129"/>
      <c r="E7" s="129"/>
      <c r="F7" s="129"/>
      <c r="G7" s="129"/>
      <c r="H7" s="129"/>
      <c r="I7" s="129"/>
      <c r="J7" s="154"/>
    </row>
    <row r="8" s="18" customFormat="1" ht="18.75" customHeight="1" spans="1:10">
      <c r="A8" s="128" t="s">
        <v>7</v>
      </c>
      <c r="B8" s="34"/>
      <c r="C8" s="129"/>
      <c r="D8" s="129"/>
      <c r="E8" s="129"/>
      <c r="F8" s="129"/>
      <c r="G8" s="129"/>
      <c r="H8" s="129"/>
      <c r="I8" s="129"/>
      <c r="J8" s="154"/>
    </row>
    <row r="9" ht="18.75" customHeight="1" spans="1:1000">
      <c r="A9" s="128" t="s">
        <v>8</v>
      </c>
      <c r="B9" s="129"/>
      <c r="C9" s="127"/>
      <c r="D9" s="127"/>
      <c r="E9" s="127"/>
      <c r="F9" s="127"/>
      <c r="G9" s="127"/>
      <c r="H9" s="127"/>
      <c r="I9" s="127"/>
      <c r="J9" s="153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</row>
    <row r="10" ht="18.75" customHeight="1" spans="1:1000">
      <c r="A10" s="128" t="s">
        <v>9</v>
      </c>
      <c r="B10" s="130"/>
      <c r="C10" s="127"/>
      <c r="D10" s="127"/>
      <c r="E10" s="127"/>
      <c r="F10" s="127"/>
      <c r="G10" s="127"/>
      <c r="H10" s="127"/>
      <c r="I10" s="127"/>
      <c r="J10" s="153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</row>
    <row r="11" s="18" customFormat="1" ht="18.75" customHeight="1" spans="1:10">
      <c r="A11" s="128" t="s">
        <v>10</v>
      </c>
      <c r="B11" s="34"/>
      <c r="C11" s="129"/>
      <c r="D11" s="129"/>
      <c r="E11" s="129"/>
      <c r="F11" s="129"/>
      <c r="G11" s="129"/>
      <c r="H11" s="129"/>
      <c r="I11" s="129"/>
      <c r="J11" s="154"/>
    </row>
    <row r="12" s="19" customFormat="1" ht="18.75" customHeight="1" spans="1:10">
      <c r="A12" s="128" t="s">
        <v>11</v>
      </c>
      <c r="B12" s="34"/>
      <c r="C12" s="131"/>
      <c r="D12" s="131"/>
      <c r="E12" s="131"/>
      <c r="F12" s="131"/>
      <c r="G12" s="131"/>
      <c r="H12" s="131"/>
      <c r="I12" s="131"/>
      <c r="J12" s="155"/>
    </row>
    <row r="13" s="18" customFormat="1" ht="18.75" customHeight="1" spans="1:10">
      <c r="A13" s="128" t="s">
        <v>12</v>
      </c>
      <c r="B13" s="34"/>
      <c r="C13" s="129"/>
      <c r="D13" s="129"/>
      <c r="E13" s="129"/>
      <c r="F13" s="129"/>
      <c r="G13" s="129"/>
      <c r="H13" s="129"/>
      <c r="I13" s="129"/>
      <c r="J13" s="154"/>
    </row>
    <row r="14" ht="22.5" customHeight="1" spans="1:1000">
      <c r="A14" s="132" t="s">
        <v>13</v>
      </c>
      <c r="B14" s="133"/>
      <c r="C14" s="133"/>
      <c r="D14" s="133"/>
      <c r="E14" s="133"/>
      <c r="F14" s="133"/>
      <c r="G14" s="133"/>
      <c r="H14" s="133"/>
      <c r="I14" s="133"/>
      <c r="J14" s="156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</row>
    <row r="15" ht="22.5" customHeight="1" spans="1:1000">
      <c r="A15" s="132" t="s">
        <v>14</v>
      </c>
      <c r="B15" s="133"/>
      <c r="C15" s="133"/>
      <c r="D15" s="133"/>
      <c r="E15" s="133"/>
      <c r="F15" s="133"/>
      <c r="G15" s="133"/>
      <c r="H15" s="133"/>
      <c r="I15" s="133"/>
      <c r="J15" s="156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</row>
    <row r="16" ht="33" customHeight="1" spans="1:1000">
      <c r="A16" s="134" t="s">
        <v>15</v>
      </c>
      <c r="B16" s="134" t="s">
        <v>16</v>
      </c>
      <c r="C16" s="134" t="s">
        <v>17</v>
      </c>
      <c r="D16" s="134" t="s">
        <v>18</v>
      </c>
      <c r="E16" s="134" t="s">
        <v>19</v>
      </c>
      <c r="F16" s="134" t="s">
        <v>20</v>
      </c>
      <c r="G16" s="134" t="s">
        <v>21</v>
      </c>
      <c r="H16" s="134" t="s">
        <v>22</v>
      </c>
      <c r="I16" s="157" t="s">
        <v>23</v>
      </c>
      <c r="J16" s="134" t="s">
        <v>24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</row>
    <row r="17" customHeight="1" spans="1:1000">
      <c r="A17" s="135">
        <v>1</v>
      </c>
      <c r="B17" s="136" t="s">
        <v>25</v>
      </c>
      <c r="C17" s="137" t="s">
        <v>26</v>
      </c>
      <c r="D17" s="138">
        <f>'01. ALM'!D125</f>
        <v>3516.27</v>
      </c>
      <c r="E17" s="137">
        <v>3</v>
      </c>
      <c r="F17" s="139">
        <f>E17*D17</f>
        <v>10548.81</v>
      </c>
      <c r="G17" s="135">
        <f>E17*12</f>
        <v>36</v>
      </c>
      <c r="H17" s="139">
        <f>G17*D17</f>
        <v>126585.72</v>
      </c>
      <c r="I17" s="135">
        <f>E17*30</f>
        <v>90</v>
      </c>
      <c r="J17" s="138">
        <f>I17*D17</f>
        <v>316464.3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</row>
    <row r="18" customHeight="1" spans="1:1000">
      <c r="A18" s="135">
        <v>2</v>
      </c>
      <c r="B18" s="136" t="s">
        <v>27</v>
      </c>
      <c r="C18" s="137" t="s">
        <v>26</v>
      </c>
      <c r="D18" s="138">
        <f>'02. ADM'!D125</f>
        <v>2737.83</v>
      </c>
      <c r="E18" s="137">
        <v>33</v>
      </c>
      <c r="F18" s="139">
        <f t="shared" ref="F18:F24" si="0">E18*D18</f>
        <v>90348.39</v>
      </c>
      <c r="G18" s="135">
        <f t="shared" ref="G18:G24" si="1">E18*12</f>
        <v>396</v>
      </c>
      <c r="H18" s="139">
        <f t="shared" ref="H18:H24" si="2">G18*D18</f>
        <v>1084180.68</v>
      </c>
      <c r="I18" s="135">
        <f t="shared" ref="I18:I24" si="3">E18*30</f>
        <v>990</v>
      </c>
      <c r="J18" s="138">
        <f t="shared" ref="J18:J24" si="4">I18*D18</f>
        <v>2710451.7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</row>
    <row r="19" customHeight="1" spans="1:1000">
      <c r="A19" s="135">
        <v>3</v>
      </c>
      <c r="B19" s="136" t="s">
        <v>28</v>
      </c>
      <c r="C19" s="137" t="s">
        <v>26</v>
      </c>
      <c r="D19" s="138">
        <f>'03. ADM'!D124</f>
        <v>5101.94</v>
      </c>
      <c r="E19" s="137">
        <v>8</v>
      </c>
      <c r="F19" s="139">
        <f t="shared" si="0"/>
        <v>40815.52</v>
      </c>
      <c r="G19" s="135">
        <f t="shared" si="1"/>
        <v>96</v>
      </c>
      <c r="H19" s="139">
        <f t="shared" si="2"/>
        <v>489786.24</v>
      </c>
      <c r="I19" s="135">
        <f t="shared" si="3"/>
        <v>240</v>
      </c>
      <c r="J19" s="138">
        <f t="shared" si="4"/>
        <v>1224465.6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</row>
    <row r="20" s="122" customFormat="1" customHeight="1" spans="1:10">
      <c r="A20" s="135">
        <v>4</v>
      </c>
      <c r="B20" s="136" t="s">
        <v>29</v>
      </c>
      <c r="C20" s="137" t="s">
        <v>26</v>
      </c>
      <c r="D20" s="138">
        <f>'04. ARQ'!D124</f>
        <v>2333.29</v>
      </c>
      <c r="E20" s="137">
        <v>13</v>
      </c>
      <c r="F20" s="139">
        <f t="shared" si="0"/>
        <v>30332.77</v>
      </c>
      <c r="G20" s="135">
        <f t="shared" si="1"/>
        <v>156</v>
      </c>
      <c r="H20" s="139">
        <f t="shared" si="2"/>
        <v>363993.24</v>
      </c>
      <c r="I20" s="135">
        <f t="shared" si="3"/>
        <v>390</v>
      </c>
      <c r="J20" s="138">
        <f t="shared" si="4"/>
        <v>909983.1</v>
      </c>
    </row>
    <row r="21" s="18" customFormat="1" customHeight="1" spans="1:10">
      <c r="A21" s="135">
        <v>5</v>
      </c>
      <c r="B21" s="136" t="s">
        <v>30</v>
      </c>
      <c r="C21" s="137" t="s">
        <v>26</v>
      </c>
      <c r="D21" s="138">
        <f>'05. CAR'!D125</f>
        <v>2436.1</v>
      </c>
      <c r="E21" s="137">
        <v>7</v>
      </c>
      <c r="F21" s="139">
        <f t="shared" si="0"/>
        <v>17052.7</v>
      </c>
      <c r="G21" s="135">
        <f t="shared" si="1"/>
        <v>84</v>
      </c>
      <c r="H21" s="139">
        <f t="shared" si="2"/>
        <v>204632.4</v>
      </c>
      <c r="I21" s="135">
        <f t="shared" si="3"/>
        <v>210</v>
      </c>
      <c r="J21" s="138">
        <f t="shared" si="4"/>
        <v>511581</v>
      </c>
    </row>
    <row r="22" customHeight="1" spans="1:1000">
      <c r="A22" s="135">
        <v>6</v>
      </c>
      <c r="B22" s="136" t="s">
        <v>31</v>
      </c>
      <c r="C22" s="137" t="s">
        <v>26</v>
      </c>
      <c r="D22" s="138">
        <f>'06. LAB'!D125</f>
        <v>4854.42</v>
      </c>
      <c r="E22" s="137">
        <v>21</v>
      </c>
      <c r="F22" s="139">
        <f t="shared" si="0"/>
        <v>101942.82</v>
      </c>
      <c r="G22" s="135">
        <f t="shared" si="1"/>
        <v>252</v>
      </c>
      <c r="H22" s="139">
        <f t="shared" si="2"/>
        <v>1223313.84</v>
      </c>
      <c r="I22" s="135">
        <f t="shared" si="3"/>
        <v>630</v>
      </c>
      <c r="J22" s="138">
        <f t="shared" si="4"/>
        <v>3058284.6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</row>
    <row r="23" s="122" customFormat="1" customHeight="1" spans="1:10">
      <c r="A23" s="135">
        <v>7</v>
      </c>
      <c r="B23" s="136" t="s">
        <v>32</v>
      </c>
      <c r="C23" s="137" t="s">
        <v>26</v>
      </c>
      <c r="D23" s="138">
        <f>'07. COP'!D125</f>
        <v>2492.47</v>
      </c>
      <c r="E23" s="137">
        <v>3</v>
      </c>
      <c r="F23" s="139">
        <f t="shared" si="0"/>
        <v>7477.41</v>
      </c>
      <c r="G23" s="135">
        <f t="shared" si="1"/>
        <v>36</v>
      </c>
      <c r="H23" s="139">
        <f t="shared" si="2"/>
        <v>89728.92</v>
      </c>
      <c r="I23" s="135">
        <f t="shared" si="3"/>
        <v>90</v>
      </c>
      <c r="J23" s="138">
        <f t="shared" si="4"/>
        <v>224322.3</v>
      </c>
    </row>
    <row r="24" customHeight="1" spans="1:1000">
      <c r="A24" s="135">
        <v>8</v>
      </c>
      <c r="B24" s="136" t="s">
        <v>33</v>
      </c>
      <c r="C24" s="137" t="s">
        <v>26</v>
      </c>
      <c r="D24" s="138">
        <f>'08. JAR'!D125</f>
        <v>2589.44</v>
      </c>
      <c r="E24" s="137">
        <v>6</v>
      </c>
      <c r="F24" s="139">
        <f t="shared" si="0"/>
        <v>15536.64</v>
      </c>
      <c r="G24" s="135">
        <f t="shared" si="1"/>
        <v>72</v>
      </c>
      <c r="H24" s="139">
        <f t="shared" si="2"/>
        <v>186439.68</v>
      </c>
      <c r="I24" s="135">
        <f t="shared" si="3"/>
        <v>180</v>
      </c>
      <c r="J24" s="138">
        <f t="shared" si="4"/>
        <v>466099.2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</row>
    <row r="25" customHeight="1" spans="1:1000">
      <c r="A25" s="135">
        <v>9</v>
      </c>
      <c r="B25" s="136" t="s">
        <v>34</v>
      </c>
      <c r="C25" s="137" t="s">
        <v>26</v>
      </c>
      <c r="D25" s="138">
        <f>'09. POR'!D126</f>
        <v>4846.76</v>
      </c>
      <c r="E25" s="137">
        <v>12</v>
      </c>
      <c r="F25" s="139">
        <f t="shared" ref="F25:F29" si="5">E25*D25</f>
        <v>58161.12</v>
      </c>
      <c r="G25" s="135">
        <f t="shared" ref="G25:G29" si="6">E25*12</f>
        <v>144</v>
      </c>
      <c r="H25" s="139">
        <f t="shared" ref="H25:H29" si="7">G25*D25</f>
        <v>697933.44</v>
      </c>
      <c r="I25" s="135">
        <f t="shared" ref="I25:I29" si="8">E25*30</f>
        <v>360</v>
      </c>
      <c r="J25" s="138">
        <f t="shared" ref="J25:J29" si="9">I25*D25</f>
        <v>1744833.6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</row>
    <row r="26" customHeight="1" spans="1:1000">
      <c r="A26" s="135">
        <v>10</v>
      </c>
      <c r="B26" s="136" t="s">
        <v>35</v>
      </c>
      <c r="C26" s="137" t="s">
        <v>26</v>
      </c>
      <c r="D26" s="138">
        <f>'10. POR'!D126</f>
        <v>5345.74</v>
      </c>
      <c r="E26" s="137">
        <v>8</v>
      </c>
      <c r="F26" s="139">
        <f t="shared" si="5"/>
        <v>42765.92</v>
      </c>
      <c r="G26" s="135">
        <f t="shared" si="6"/>
        <v>96</v>
      </c>
      <c r="H26" s="139">
        <f t="shared" si="7"/>
        <v>513191.04</v>
      </c>
      <c r="I26" s="135">
        <f t="shared" si="8"/>
        <v>240</v>
      </c>
      <c r="J26" s="138">
        <f t="shared" si="9"/>
        <v>1282977.6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</row>
    <row r="27" s="122" customFormat="1" customHeight="1" spans="1:10">
      <c r="A27" s="135">
        <v>11</v>
      </c>
      <c r="B27" s="136" t="s">
        <v>36</v>
      </c>
      <c r="C27" s="137" t="s">
        <v>26</v>
      </c>
      <c r="D27" s="138">
        <f>'11. POR'!D125</f>
        <v>2423.38</v>
      </c>
      <c r="E27" s="137">
        <v>7</v>
      </c>
      <c r="F27" s="139">
        <f t="shared" si="5"/>
        <v>16963.66</v>
      </c>
      <c r="G27" s="135">
        <f t="shared" si="6"/>
        <v>84</v>
      </c>
      <c r="H27" s="139">
        <f t="shared" si="7"/>
        <v>203563.92</v>
      </c>
      <c r="I27" s="135">
        <f t="shared" si="8"/>
        <v>210</v>
      </c>
      <c r="J27" s="138">
        <f t="shared" si="9"/>
        <v>508909.8</v>
      </c>
    </row>
    <row r="28" customHeight="1" spans="1:1000">
      <c r="A28" s="135">
        <v>12</v>
      </c>
      <c r="B28" s="136" t="s">
        <v>37</v>
      </c>
      <c r="C28" s="137" t="s">
        <v>26</v>
      </c>
      <c r="D28" s="138">
        <f>'12. REC'!D125</f>
        <v>2477.54</v>
      </c>
      <c r="E28" s="137">
        <v>25</v>
      </c>
      <c r="F28" s="139">
        <f t="shared" si="5"/>
        <v>61938.5</v>
      </c>
      <c r="G28" s="135">
        <f t="shared" si="6"/>
        <v>300</v>
      </c>
      <c r="H28" s="139">
        <f t="shared" si="7"/>
        <v>743262</v>
      </c>
      <c r="I28" s="135">
        <f t="shared" si="8"/>
        <v>750</v>
      </c>
      <c r="J28" s="138">
        <f t="shared" si="9"/>
        <v>1858155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</row>
    <row r="29" customHeight="1" spans="1:1000">
      <c r="A29" s="135">
        <v>13</v>
      </c>
      <c r="B29" s="136" t="s">
        <v>38</v>
      </c>
      <c r="C29" s="137" t="s">
        <v>26</v>
      </c>
      <c r="D29" s="138">
        <f>'13. LEDOR'!D125</f>
        <v>1864.38</v>
      </c>
      <c r="E29" s="137">
        <v>6</v>
      </c>
      <c r="F29" s="139">
        <f t="shared" si="5"/>
        <v>11186.28</v>
      </c>
      <c r="G29" s="135">
        <f t="shared" si="6"/>
        <v>72</v>
      </c>
      <c r="H29" s="139">
        <f t="shared" si="7"/>
        <v>134235.36</v>
      </c>
      <c r="I29" s="135">
        <f t="shared" si="8"/>
        <v>180</v>
      </c>
      <c r="J29" s="138">
        <f t="shared" si="9"/>
        <v>335588.4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</row>
    <row r="30" s="18" customFormat="1" ht="18.75" customHeight="1" spans="1:12">
      <c r="A30" s="140" t="s">
        <v>39</v>
      </c>
      <c r="B30" s="141"/>
      <c r="C30" s="141"/>
      <c r="D30" s="141"/>
      <c r="E30" s="142"/>
      <c r="F30" s="143">
        <f>SUM(F17:F29)</f>
        <v>505070.54</v>
      </c>
      <c r="G30" s="144"/>
      <c r="H30" s="143">
        <f>SUM(H17:H29)</f>
        <v>6060846.48</v>
      </c>
      <c r="I30" s="144"/>
      <c r="J30" s="158">
        <f>SUM(J17:J29)</f>
        <v>15152116.2</v>
      </c>
      <c r="L30" s="159"/>
    </row>
    <row r="31" ht="18.75" customHeight="1" spans="1:1000">
      <c r="A31" s="145" t="s">
        <v>40</v>
      </c>
      <c r="B31" s="146"/>
      <c r="C31" s="146"/>
      <c r="D31" s="146"/>
      <c r="E31" s="146"/>
      <c r="F31" s="146"/>
      <c r="G31" s="146"/>
      <c r="H31" s="146"/>
      <c r="I31" s="146"/>
      <c r="J31" s="160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</row>
    <row r="32" ht="30.75" customHeight="1" spans="1:1000">
      <c r="A32" s="147" t="s">
        <v>41</v>
      </c>
      <c r="B32" s="147"/>
      <c r="C32" s="147"/>
      <c r="D32" s="147"/>
      <c r="E32" s="147"/>
      <c r="F32" s="147"/>
      <c r="G32" s="147"/>
      <c r="H32" s="147"/>
      <c r="I32" s="147"/>
      <c r="J32" s="147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</row>
    <row r="33" s="123" customFormat="1" ht="43.5" customHeight="1" spans="1:1001">
      <c r="A33" s="148">
        <v>1</v>
      </c>
      <c r="B33" s="149" t="s">
        <v>42</v>
      </c>
      <c r="C33" s="149"/>
      <c r="D33" s="149"/>
      <c r="E33" s="149"/>
      <c r="F33" s="149"/>
      <c r="G33" s="149"/>
      <c r="H33" s="149"/>
      <c r="I33" s="149"/>
      <c r="J33" s="149"/>
      <c r="ALM33" s="161"/>
    </row>
    <row r="34" ht="18.75" customHeight="1" spans="1:1000">
      <c r="A34" s="148">
        <v>2</v>
      </c>
      <c r="B34" s="149" t="s">
        <v>43</v>
      </c>
      <c r="C34" s="149"/>
      <c r="D34" s="149"/>
      <c r="E34" s="149"/>
      <c r="F34" s="149"/>
      <c r="G34" s="149"/>
      <c r="H34" s="149"/>
      <c r="I34" s="149"/>
      <c r="J34" s="149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</row>
    <row r="35" ht="38.25" customHeight="1" spans="1:1000">
      <c r="A35" s="148">
        <v>3</v>
      </c>
      <c r="B35" s="149" t="s">
        <v>44</v>
      </c>
      <c r="C35" s="149"/>
      <c r="D35" s="149"/>
      <c r="E35" s="149"/>
      <c r="F35" s="149"/>
      <c r="G35" s="149"/>
      <c r="H35" s="149"/>
      <c r="I35" s="149"/>
      <c r="J35" s="149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</row>
    <row r="36" ht="51.75" customHeight="1" spans="1:1000">
      <c r="A36" s="150">
        <v>4</v>
      </c>
      <c r="B36" s="149" t="s">
        <v>45</v>
      </c>
      <c r="C36" s="149"/>
      <c r="D36" s="149"/>
      <c r="E36" s="149"/>
      <c r="F36" s="149"/>
      <c r="G36" s="149"/>
      <c r="H36" s="149"/>
      <c r="I36" s="149"/>
      <c r="J36" s="149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</row>
    <row r="37" ht="74.25" customHeight="1" spans="1:1000">
      <c r="A37" s="150">
        <v>5</v>
      </c>
      <c r="B37" s="149" t="s">
        <v>46</v>
      </c>
      <c r="C37" s="149"/>
      <c r="D37" s="149"/>
      <c r="E37" s="149"/>
      <c r="F37" s="149"/>
      <c r="G37" s="149"/>
      <c r="H37" s="149"/>
      <c r="I37" s="149"/>
      <c r="J37" s="149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</row>
    <row r="38" ht="37.5" customHeight="1" spans="1:1000">
      <c r="A38" s="150">
        <v>6</v>
      </c>
      <c r="B38" s="149" t="s">
        <v>47</v>
      </c>
      <c r="C38" s="149"/>
      <c r="D38" s="149"/>
      <c r="E38" s="149"/>
      <c r="F38" s="149"/>
      <c r="G38" s="149"/>
      <c r="H38" s="149"/>
      <c r="I38" s="149"/>
      <c r="J38" s="149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</row>
    <row r="39" spans="1:1000">
      <c r="A39" s="151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</row>
    <row r="40" spans="1:1000">
      <c r="A40" s="151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</row>
    <row r="41" spans="1:1000">
      <c r="A41" s="15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</row>
    <row r="42" spans="1:1000">
      <c r="A42" s="151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</row>
    <row r="43" spans="1:1000">
      <c r="A43" s="151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</row>
    <row r="44" s="19" customFormat="1" ht="12" spans="1:1">
      <c r="A44" s="151"/>
    </row>
    <row r="45" s="19" customFormat="1" ht="12" spans="1:1">
      <c r="A45" s="151"/>
    </row>
    <row r="46" s="19" customFormat="1" ht="12" spans="1:1">
      <c r="A46" s="151"/>
    </row>
    <row r="47" s="19" customFormat="1" ht="12" spans="1:1">
      <c r="A47" s="151"/>
    </row>
    <row r="48" s="19" customFormat="1" ht="12" spans="1:1">
      <c r="A48" s="151"/>
    </row>
    <row r="49" s="19" customFormat="1" ht="12" spans="1:1">
      <c r="A49" s="151"/>
    </row>
    <row r="50" s="19" customFormat="1" ht="12" spans="1:1">
      <c r="A50" s="151"/>
    </row>
    <row r="51" s="19" customFormat="1" ht="12" spans="1:1">
      <c r="A51" s="151"/>
    </row>
    <row r="52" s="19" customFormat="1" ht="12" spans="1:1">
      <c r="A52" s="151"/>
    </row>
    <row r="53" s="19" customFormat="1" ht="12" spans="1:1">
      <c r="A53" s="151"/>
    </row>
    <row r="54" s="19" customFormat="1" ht="12" spans="1:1">
      <c r="A54" s="151"/>
    </row>
    <row r="55" spans="1:1000">
      <c r="A55" s="151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</row>
    <row r="56" spans="1:1000">
      <c r="A56" s="151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</row>
    <row r="57" spans="1:1000">
      <c r="A57" s="15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</row>
    <row r="58" spans="1:1000">
      <c r="A58" s="15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</row>
    <row r="59" spans="1:1000">
      <c r="A59" s="151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</row>
    <row r="60" spans="1:1000">
      <c r="A60" s="151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</row>
    <row r="61" spans="1:1000">
      <c r="A61" s="15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</row>
    <row r="62" s="18" customFormat="1" ht="12" spans="1:1">
      <c r="A62" s="151"/>
    </row>
    <row r="63" s="18" customFormat="1" ht="12" spans="1:1">
      <c r="A63" s="151"/>
    </row>
    <row r="64" s="18" customFormat="1" ht="12" spans="1:1">
      <c r="A64" s="151"/>
    </row>
    <row r="65" s="19" customFormat="1" ht="12" spans="1:1">
      <c r="A65" s="151"/>
    </row>
    <row r="66" s="19" customFormat="1" ht="12" spans="1:1">
      <c r="A66" s="151"/>
    </row>
    <row r="67" s="19" customFormat="1" ht="12" spans="1:1">
      <c r="A67" s="151"/>
    </row>
    <row r="68" s="19" customFormat="1" ht="12" spans="1:1">
      <c r="A68" s="151"/>
    </row>
    <row r="69" s="19" customFormat="1" ht="12" spans="1:1">
      <c r="A69" s="151"/>
    </row>
    <row r="70" ht="15.75" customHeight="1" spans="1:1000">
      <c r="A70" s="162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</row>
    <row r="71" spans="1:1000">
      <c r="A71" s="15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</row>
    <row r="72" spans="1:1000">
      <c r="A72" s="151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</row>
    <row r="73" spans="1:1000">
      <c r="A73" s="151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</row>
    <row r="74" spans="1:1000">
      <c r="A74" s="151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</row>
    <row r="75" s="18" customFormat="1" ht="12" spans="1:1">
      <c r="A75" s="151"/>
    </row>
    <row r="76" s="18" customFormat="1" ht="12" spans="1:1">
      <c r="A76" s="151"/>
    </row>
    <row r="77" s="19" customFormat="1" ht="12" spans="1:1">
      <c r="A77" s="151"/>
    </row>
    <row r="78" s="19" customFormat="1" ht="12" spans="1:1">
      <c r="A78" s="151"/>
    </row>
    <row r="79" s="19" customFormat="1" ht="12" spans="1:1">
      <c r="A79" s="151"/>
    </row>
    <row r="80" s="19" customFormat="1" ht="12" spans="1:1">
      <c r="A80" s="151"/>
    </row>
    <row r="81" spans="1:1000">
      <c r="A81" s="15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</row>
    <row r="82" customHeight="1" spans="1:1000">
      <c r="A82" s="151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</row>
    <row r="83" spans="1:1000">
      <c r="A83" s="151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</row>
    <row r="84" spans="1:1000">
      <c r="A84" s="151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</row>
    <row r="85" customHeight="1" spans="1:1000">
      <c r="A85" s="151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</row>
    <row r="86" spans="1:1000">
      <c r="A86" s="151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</row>
    <row r="87" s="18" customFormat="1" ht="12" spans="1:1">
      <c r="A87" s="151"/>
    </row>
    <row r="88" s="18" customFormat="1" ht="12" spans="1:1">
      <c r="A88" s="151"/>
    </row>
    <row r="89" s="19" customFormat="1" ht="12" spans="1:1">
      <c r="A89" s="151"/>
    </row>
    <row r="90" s="19" customFormat="1" ht="12" spans="1:1">
      <c r="A90" s="151"/>
    </row>
    <row r="91" s="19" customFormat="1" ht="12" spans="1:1">
      <c r="A91" s="151"/>
    </row>
    <row r="92" s="19" customFormat="1" ht="12" spans="1:1">
      <c r="A92" s="151"/>
    </row>
    <row r="93" spans="1:1000">
      <c r="A93" s="151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</row>
    <row r="94" s="18" customFormat="1" ht="12" spans="1:1">
      <c r="A94" s="151"/>
    </row>
    <row r="95" customHeight="1" spans="1:1000">
      <c r="A95" s="151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</row>
    <row r="96" spans="1:1000">
      <c r="A96" s="151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</row>
    <row r="97" customHeight="1" spans="1:1000">
      <c r="A97" s="151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</row>
    <row r="98" s="19" customFormat="1" customHeight="1" spans="1:1">
      <c r="A98" s="151"/>
    </row>
    <row r="99" s="19" customFormat="1" ht="12" spans="1:1">
      <c r="A99" s="151"/>
    </row>
    <row r="100" s="18" customFormat="1" ht="12" spans="1:1">
      <c r="A100" s="151"/>
    </row>
    <row r="101" s="18" customFormat="1" spans="1:1">
      <c r="A101" s="162"/>
    </row>
    <row r="102" s="18" customFormat="1" customHeight="1" spans="1:1">
      <c r="A102" s="162"/>
    </row>
    <row r="103" s="18" customFormat="1" customHeight="1" spans="1:1">
      <c r="A103" s="162"/>
    </row>
    <row r="104" s="18" customFormat="1" spans="1:1">
      <c r="A104" s="162"/>
    </row>
    <row r="105" s="18" customFormat="1" customHeight="1" spans="1:1">
      <c r="A105" s="162"/>
    </row>
    <row r="106" s="18" customFormat="1" spans="1:1">
      <c r="A106" s="162"/>
    </row>
    <row r="107" s="18" customFormat="1" ht="12" spans="1:1">
      <c r="A107" s="151"/>
    </row>
    <row r="108" s="18" customFormat="1" customHeight="1" spans="1:1">
      <c r="A108" s="162"/>
    </row>
    <row r="109" s="18" customFormat="1" spans="1:1">
      <c r="A109" s="162"/>
    </row>
    <row r="110" s="18" customFormat="1" customHeight="1" spans="1:1">
      <c r="A110" s="162"/>
    </row>
    <row r="111" s="18" customFormat="1" customHeight="1" spans="1:1">
      <c r="A111" s="162"/>
    </row>
    <row r="112" s="18" customFormat="1" spans="1:1">
      <c r="A112" s="162"/>
    </row>
    <row r="113" s="18" customFormat="1" customHeight="1" spans="1:1">
      <c r="A113" s="162"/>
    </row>
    <row r="114" s="18" customFormat="1" spans="1:1">
      <c r="A114" s="162"/>
    </row>
    <row r="115" s="18" customFormat="1" spans="1:1">
      <c r="A115" s="162"/>
    </row>
    <row r="116" s="18" customFormat="1" spans="1:1">
      <c r="A116" s="162"/>
    </row>
    <row r="117" s="18" customFormat="1" ht="12" spans="1:1">
      <c r="A117" s="151"/>
    </row>
    <row r="118" s="18" customFormat="1" customHeight="1" spans="1:1">
      <c r="A118" s="162"/>
    </row>
    <row r="119" s="18" customFormat="1" spans="1:1">
      <c r="A119" s="162"/>
    </row>
    <row r="120" s="18" customFormat="1" customHeight="1" spans="1:1">
      <c r="A120" s="162"/>
    </row>
    <row r="121" s="18" customFormat="1" customHeight="1" spans="1:1">
      <c r="A121" s="162"/>
    </row>
    <row r="122" s="18" customFormat="1" spans="1:1">
      <c r="A122" s="162"/>
    </row>
    <row r="123" s="18" customFormat="1" spans="1:1">
      <c r="A123" s="162"/>
    </row>
    <row r="124" s="18" customFormat="1" spans="1:1">
      <c r="A124" s="162"/>
    </row>
    <row r="125" s="18" customFormat="1" spans="1:1">
      <c r="A125" s="162"/>
    </row>
    <row r="126" spans="1:1">
      <c r="A126" s="151"/>
    </row>
    <row r="127" spans="1:1">
      <c r="A127" s="151"/>
    </row>
    <row r="128" customHeight="1" spans="1:1">
      <c r="A128" s="151"/>
    </row>
    <row r="129" spans="1:1">
      <c r="A129" s="151"/>
    </row>
    <row r="130" spans="1:1">
      <c r="A130" s="151"/>
    </row>
    <row r="131" customHeight="1" spans="1:1">
      <c r="A131" s="151"/>
    </row>
    <row r="132" spans="1:1">
      <c r="A132" s="151"/>
    </row>
    <row r="133" spans="1:1">
      <c r="A133" s="151"/>
    </row>
    <row r="134" spans="1:1">
      <c r="A134" s="151"/>
    </row>
    <row r="135" spans="1:1">
      <c r="A135" s="151"/>
    </row>
    <row r="136" spans="1:1">
      <c r="A136" s="151"/>
    </row>
    <row r="137" spans="1:1">
      <c r="A137" s="151"/>
    </row>
    <row r="138" spans="1:1">
      <c r="A138" s="151"/>
    </row>
  </sheetData>
  <mergeCells count="12">
    <mergeCell ref="A1:J1"/>
    <mergeCell ref="A14:J14"/>
    <mergeCell ref="A15:J15"/>
    <mergeCell ref="A30:E30"/>
    <mergeCell ref="A31:J31"/>
    <mergeCell ref="A32:J32"/>
    <mergeCell ref="B33:J33"/>
    <mergeCell ref="B34:J34"/>
    <mergeCell ref="B35:J35"/>
    <mergeCell ref="B36:J36"/>
    <mergeCell ref="B37:J37"/>
    <mergeCell ref="B38:J38"/>
  </mergeCells>
  <dataValidations count="6">
    <dataValidation type="decimal" operator="between" allowBlank="1" showInputMessage="1" showErrorMessage="1" promptTitle="ATENÇÃO" prompt="O VALOR A SER  PREENCHIDO DEVERÁ SE REFERIR A UM PROFISSIONAL." sqref="ID43;RZ43;ABV43">
      <formula1>0</formula1>
      <formula2>10000</formula2>
    </dataValidation>
    <dataValidation allowBlank="1" showInputMessage="1" showErrorMessage="1" prompt="O VALOR A SER PREENCHIDO DEVERÁ SE REFERIR A UM PROFISSIONAL." sqref="IC40;RY40;ABU40"/>
    <dataValidation allowBlank="1" showInputMessage="1" showErrorMessage="1" promptTitle="ATENÇÃO" sqref="ID41;RZ41;ABV41"/>
    <dataValidation type="decimal" operator="between" allowBlank="1" showInputMessage="1" showErrorMessage="1" promptTitle="ATENÇÃO" prompt="O VALOR A SER  PREENCHIDO DEVERÁ SE REFERIR A UM PROFISSIONAL" sqref="ID42;RZ42;ABV42">
      <formula1>0</formula1>
      <formula2>10000</formula2>
    </dataValidation>
    <dataValidation type="whole" operator="between" allowBlank="1" showInputMessage="1" showErrorMessage="1" sqref="IC44;RY44;ABU44">
      <formula1>0</formula1>
      <formula2>100</formula2>
    </dataValidation>
    <dataValidation type="decimal" operator="between" allowBlank="1" showInputMessage="1" showErrorMessage="1" promptTitle="ATENÇÃO" sqref="ID94;RZ94;ABV94">
      <formula1>0</formula1>
      <formula2>20000</formula2>
    </dataValidation>
  </dataValidations>
  <pageMargins left="0.708661417322835" right="0.708661417322835" top="1.33858267716535" bottom="0.748031496062992" header="0.31496062992126" footer="0.31496062992126"/>
  <pageSetup paperSize="9" scale="58" firstPageNumber="0" orientation="portrait" useFirstPageNumber="1"/>
  <headerFooter>
    <oddHeader>&amp;C&amp;G
SERVIÇO PÚBLICO FEDERAL
MINISTÉRIO DA EDUCAÇÃO
UNIVERSIDADE FEDERAL DO SUL DA BAHIA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topLeftCell="A139" workbookViewId="0">
      <selection activeCell="A1" sqref="A1:D1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25</v>
      </c>
      <c r="C15" s="51" t="s">
        <v>59</v>
      </c>
      <c r="D15" s="47">
        <v>1803.34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1803.34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1803.34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1803.34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1803.34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168.97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56.26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225.23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2028.57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405.71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30.43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20.29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4.06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50.71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162.29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60.86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12.17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746.52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84.2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2.26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437.02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225.23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746.52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437.02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1408.77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3212.11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s="18" customFormat="1" ht="15.75" customHeight="1" spans="1:4">
      <c r="A91" s="60"/>
      <c r="B91" s="60"/>
      <c r="C91" s="60"/>
      <c r="D91" s="61"/>
    </row>
    <row r="92" ht="25.5" customHeight="1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ht="15.75" spans="1:993">
      <c r="A94" s="68" t="s">
        <v>64</v>
      </c>
      <c r="B94" s="69" t="s">
        <v>137</v>
      </c>
      <c r="C94" s="71"/>
      <c r="D94" s="94">
        <f>UNIFORMES!H11</f>
        <v>0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</row>
    <row r="95" ht="15.75" spans="1:993">
      <c r="A95" s="68" t="s">
        <v>66</v>
      </c>
      <c r="B95" s="69" t="s">
        <v>138</v>
      </c>
      <c r="C95" s="71"/>
      <c r="D95" s="94">
        <f>MATERIAIS!H7</f>
        <v>0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</row>
    <row r="96" ht="15.75" spans="1:993">
      <c r="A96" s="68" t="s">
        <v>68</v>
      </c>
      <c r="B96" s="69" t="s">
        <v>139</v>
      </c>
      <c r="C96" s="71"/>
      <c r="D96" s="94">
        <v>0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</row>
    <row r="97" ht="15.75" spans="1:993">
      <c r="A97" s="68" t="s">
        <v>68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ht="15.75" spans="1:993">
      <c r="A98" s="72" t="s">
        <v>140</v>
      </c>
      <c r="B98" s="72"/>
      <c r="C98" s="72"/>
      <c r="D98" s="102">
        <f>ROUND(SUM(D94:D97),2)</f>
        <v>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</row>
    <row r="99" s="18" customFormat="1" ht="15.75" customHeight="1" spans="1:4">
      <c r="A99" s="60"/>
      <c r="B99" s="60"/>
      <c r="C99" s="60"/>
      <c r="D99" s="61"/>
    </row>
    <row r="100" ht="25.5" customHeight="1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25.5" customHeight="1" spans="1:993">
      <c r="A101" s="75" t="s">
        <v>142</v>
      </c>
      <c r="B101" s="75"/>
      <c r="C101" s="75"/>
      <c r="D101" s="76">
        <f>SUM(D81+D90+D98)</f>
        <v>3212.11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s="19" customFormat="1" ht="25.5" customHeight="1" spans="1:4">
      <c r="A102" s="44"/>
      <c r="B102" s="103" t="s">
        <v>143</v>
      </c>
      <c r="C102" s="44" t="s">
        <v>62</v>
      </c>
      <c r="D102" s="44" t="s">
        <v>63</v>
      </c>
    </row>
    <row r="103" s="19" customFormat="1" ht="15.75" spans="1:4">
      <c r="A103" s="68" t="s">
        <v>64</v>
      </c>
      <c r="B103" s="69" t="s">
        <v>144</v>
      </c>
      <c r="C103" s="71"/>
      <c r="D103" s="70">
        <f>ROUND(($D$101*C103),2)</f>
        <v>0</v>
      </c>
    </row>
    <row r="104" s="19" customFormat="1" ht="15.75" spans="1:4">
      <c r="A104" s="68" t="s">
        <v>66</v>
      </c>
      <c r="B104" s="69" t="s">
        <v>145</v>
      </c>
      <c r="C104" s="71"/>
      <c r="D104" s="70">
        <f>ROUND(($D$101*C104),2)</f>
        <v>0</v>
      </c>
    </row>
    <row r="105" s="19" customFormat="1" ht="15.75" spans="1:4">
      <c r="A105" s="68"/>
      <c r="B105" s="69" t="s">
        <v>146</v>
      </c>
      <c r="C105" s="71"/>
      <c r="D105" s="70">
        <f>D101+D103+D104</f>
        <v>3212.11</v>
      </c>
    </row>
    <row r="106" s="19" customFormat="1" ht="15.75" spans="1:4">
      <c r="A106" s="68" t="s">
        <v>68</v>
      </c>
      <c r="B106" s="104" t="s">
        <v>147</v>
      </c>
      <c r="C106" s="105">
        <f>(100-(C113*100))/100</f>
        <v>0.9135</v>
      </c>
      <c r="D106" s="108">
        <f>ROUND(D105/C106,2)</f>
        <v>3516.27</v>
      </c>
    </row>
    <row r="107" s="19" customFormat="1" ht="15.75" spans="1:4">
      <c r="A107" s="68"/>
      <c r="B107" s="69" t="s">
        <v>148</v>
      </c>
      <c r="C107" s="71"/>
      <c r="D107" s="70"/>
    </row>
    <row r="108" s="19" customFormat="1" ht="15.75" spans="1:4">
      <c r="A108" s="68"/>
      <c r="B108" s="69" t="s">
        <v>149</v>
      </c>
      <c r="C108" s="106">
        <v>0.0065</v>
      </c>
      <c r="D108" s="70">
        <f>ROUND($D$106*C108,2)</f>
        <v>22.86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105.49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7">
      <c r="A111" s="68"/>
      <c r="B111" s="69" t="s">
        <v>152</v>
      </c>
      <c r="C111" s="71"/>
      <c r="D111" s="70">
        <f t="shared" si="2"/>
        <v>0</v>
      </c>
      <c r="G111" s="111"/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175.81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304.16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304.16</v>
      </c>
    </row>
    <row r="115" s="18" customFormat="1" ht="15.75" customHeight="1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4">
      <c r="A117" s="109"/>
      <c r="B117" s="85" t="s">
        <v>157</v>
      </c>
      <c r="C117" s="110"/>
      <c r="D117" s="82" t="s">
        <v>63</v>
      </c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1803.34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1408.77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9" customFormat="1" ht="15.75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3212.11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304.16</v>
      </c>
    </row>
    <row r="125" s="19" customFormat="1" ht="15.75" spans="1:4">
      <c r="A125" s="72" t="s">
        <v>164</v>
      </c>
      <c r="B125" s="72"/>
      <c r="C125" s="72"/>
      <c r="D125" s="74">
        <f>SUM(D123:D124)</f>
        <v>3516.27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allowBlank="1" showInputMessage="1" showErrorMessage="1" promptTitle="ATENÇÃO" sqref="HW97;RS97;ABO97"/>
    <dataValidation allowBlank="1" showInputMessage="1" showErrorMessage="1" prompt="O VALOR A SER PREENCHIDO DEVERÁ SE REFERIR A UM PROFISSIONAL." sqref="HV95:HV96;RR95:RR96;ABN95:ABN96"/>
    <dataValidation type="decimal" operator="between" allowBlank="1" showInputMessage="1" showErrorMessage="1" promptTitle="ATENÇÃO" prompt="O VALOR A SER  PREENCHIDO DEVERÁ SE REFERIR A UM PROFISSIONAL." sqref="HW98;RS98;ABO98;HW100:HW101;RS100:RS101;ABO100:ABO101">
      <formula1>0</formula1>
      <formula2>10000</formula2>
    </dataValidation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1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5"/>
  <sheetViews>
    <sheetView tabSelected="1" topLeftCell="A79" workbookViewId="0">
      <selection activeCell="D75" sqref="D75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6.2857142857143" style="21" customWidth="1"/>
    <col min="4" max="4" width="2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27</v>
      </c>
      <c r="C15" s="51" t="s">
        <v>59</v>
      </c>
      <c r="D15" s="47">
        <v>1322.56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1322.56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1322.56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1322.56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1322.56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123.92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41.26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165.18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1487.74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297.55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22.32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14.88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2.98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37.19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119.02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44.63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8.93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547.5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113.05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465.77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165.18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547.5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465.77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1178.45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2501.01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s="18" customFormat="1" ht="15.75" spans="1:4">
      <c r="A93" s="44" t="s">
        <v>15</v>
      </c>
      <c r="B93" s="101" t="s">
        <v>16</v>
      </c>
      <c r="C93" s="44"/>
      <c r="D93" s="44" t="s">
        <v>63</v>
      </c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ht="15.75" spans="1:993">
      <c r="A95" s="68" t="s">
        <v>66</v>
      </c>
      <c r="B95" s="69" t="s">
        <v>138</v>
      </c>
      <c r="C95" s="71"/>
      <c r="D95" s="94">
        <v>0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</row>
    <row r="96" ht="15.75" spans="1:993">
      <c r="A96" s="68" t="s">
        <v>68</v>
      </c>
      <c r="B96" s="69" t="s">
        <v>139</v>
      </c>
      <c r="C96" s="71"/>
      <c r="D96" s="94">
        <v>0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</row>
    <row r="97" s="18" customFormat="1" ht="15.75" customHeight="1" spans="1:4">
      <c r="A97" s="68" t="s">
        <v>93</v>
      </c>
      <c r="B97" s="69" t="s">
        <v>69</v>
      </c>
      <c r="C97" s="71"/>
      <c r="D97" s="94">
        <v>0</v>
      </c>
    </row>
    <row r="98" ht="15.75" spans="1:993">
      <c r="A98" s="72" t="s">
        <v>140</v>
      </c>
      <c r="B98" s="72"/>
      <c r="C98" s="72"/>
      <c r="D98" s="102">
        <f>ROUND(SUM(D94:D97),2)</f>
        <v>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</row>
    <row r="99" ht="15.75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2501.01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s="18" customFormat="1" ht="15.75" customHeight="1" spans="1:4">
      <c r="A104" s="68" t="s">
        <v>66</v>
      </c>
      <c r="B104" s="69" t="s">
        <v>145</v>
      </c>
      <c r="C104" s="71"/>
      <c r="D104" s="70">
        <f>ROUND(($D$101*C104),2)</f>
        <v>0</v>
      </c>
    </row>
    <row r="105" ht="25.5" customHeight="1" spans="1:993">
      <c r="A105" s="68"/>
      <c r="B105" s="69" t="s">
        <v>146</v>
      </c>
      <c r="C105" s="71"/>
      <c r="D105" s="70">
        <f>D101+D103+D104</f>
        <v>2501.01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108">
        <f>ROUND(D105/C106,2)</f>
        <v>2737.83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s="19" customFormat="1" ht="25.5" customHeight="1" spans="1:4">
      <c r="A107" s="68"/>
      <c r="B107" s="69" t="s">
        <v>148</v>
      </c>
      <c r="C107" s="71"/>
      <c r="D107" s="70"/>
    </row>
    <row r="108" s="19" customFormat="1" ht="15.75" spans="1:4">
      <c r="A108" s="68"/>
      <c r="B108" s="69" t="s">
        <v>149</v>
      </c>
      <c r="C108" s="106">
        <v>0.0065</v>
      </c>
      <c r="D108" s="70">
        <f>ROUND($D$106*C108,2)</f>
        <v>17.8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82.13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136.89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236.82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236.82</v>
      </c>
    </row>
    <row r="115" s="19" customFormat="1" ht="15.75" spans="1:4">
      <c r="A115" s="60"/>
      <c r="B115" s="60"/>
      <c r="C115" s="60"/>
      <c r="D115" s="61"/>
    </row>
    <row r="116" s="19" customFormat="1" ht="15.75" spans="1:7">
      <c r="A116" s="82" t="s">
        <v>156</v>
      </c>
      <c r="B116" s="82"/>
      <c r="C116" s="82"/>
      <c r="D116" s="82"/>
      <c r="G116" s="111"/>
    </row>
    <row r="117" s="19" customFormat="1" ht="15.75" spans="1:4">
      <c r="A117" s="109"/>
      <c r="B117" s="85" t="s">
        <v>157</v>
      </c>
      <c r="C117" s="110"/>
      <c r="D117" s="82" t="s">
        <v>63</v>
      </c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1322.56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1178.45</v>
      </c>
    </row>
    <row r="120" s="18" customFormat="1" ht="15.75" customHeight="1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9" customFormat="1" ht="15.75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2501.01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236.82</v>
      </c>
    </row>
    <row r="125" s="19" customFormat="1" ht="15.75" spans="1:4">
      <c r="A125" s="72" t="s">
        <v>164</v>
      </c>
      <c r="B125" s="72"/>
      <c r="C125" s="72"/>
      <c r="D125" s="74">
        <f>SUM(D123:D124)</f>
        <v>2737.83</v>
      </c>
    </row>
    <row r="126" s="19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pans="1:993">
      <c r="A130" s="115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</row>
    <row r="131" s="18" customFormat="1" ht="12" spans="1:1">
      <c r="A131" s="115"/>
    </row>
    <row r="132" customHeight="1" spans="1:993">
      <c r="A132" s="115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</row>
    <row r="133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customHeight="1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s="19" customFormat="1" customHeight="1" spans="1:1">
      <c r="A135" s="115"/>
    </row>
    <row r="136" s="19" customFormat="1" ht="12" spans="1:1">
      <c r="A136" s="115"/>
    </row>
    <row r="137" s="18" customFormat="1" ht="12" spans="1:1">
      <c r="A137" s="115"/>
    </row>
    <row r="138" s="18" customFormat="1" spans="1:1">
      <c r="A138" s="116"/>
    </row>
    <row r="139" s="18" customFormat="1" customHeight="1" spans="1:1">
      <c r="A139" s="116"/>
    </row>
    <row r="140" s="18" customFormat="1" customHeight="1" spans="1:1">
      <c r="A140" s="116"/>
    </row>
    <row r="141" s="18" customFormat="1" spans="1:1">
      <c r="A141" s="116"/>
    </row>
    <row r="142" s="18" customFormat="1" customHeight="1" spans="1:1">
      <c r="A142" s="116"/>
    </row>
    <row r="143" s="18" customFormat="1" spans="1:1">
      <c r="A143" s="116"/>
    </row>
    <row r="144" s="18" customFormat="1" ht="12" spans="1:1">
      <c r="A144" s="115"/>
    </row>
    <row r="145" s="18" customFormat="1" customHeight="1" spans="1:1">
      <c r="A145" s="116"/>
    </row>
    <row r="146" s="18" customFormat="1" spans="1:1">
      <c r="A146" s="116"/>
    </row>
    <row r="147" s="18" customFormat="1" customHeight="1" spans="1:1">
      <c r="A147" s="116"/>
    </row>
    <row r="148" s="18" customFormat="1" customHeight="1" spans="1:1">
      <c r="A148" s="116"/>
    </row>
    <row r="149" s="18" customFormat="1" spans="1:1">
      <c r="A149" s="116"/>
    </row>
    <row r="150" s="18" customFormat="1" customHeight="1" spans="1:1">
      <c r="A150" s="116"/>
    </row>
    <row r="151" s="18" customForma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ht="12" spans="1:1">
      <c r="A154" s="115"/>
    </row>
    <row r="155" s="18" customFormat="1" customHeight="1" spans="1:1">
      <c r="A155" s="116"/>
    </row>
    <row r="156" s="18" customFormat="1" spans="1:1">
      <c r="A156" s="116"/>
    </row>
    <row r="157" s="18" customFormat="1" customHeight="1" spans="1:1">
      <c r="A157" s="116"/>
    </row>
    <row r="158" s="18" customFormat="1" customHeight="1" spans="1:1">
      <c r="A158" s="116"/>
    </row>
    <row r="159" s="18" customForma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pans="1:1">
      <c r="A163" s="115"/>
    </row>
    <row r="164" spans="1:1">
      <c r="A164" s="115"/>
    </row>
    <row r="165" customHeight="1" spans="1:1">
      <c r="A165" s="115"/>
    </row>
    <row r="166" spans="1:1">
      <c r="A166" s="115"/>
    </row>
    <row r="167" spans="1:1">
      <c r="A167" s="115"/>
    </row>
    <row r="168" customHeight="1" spans="1:1">
      <c r="A168" s="115"/>
    </row>
    <row r="169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3;RS103;ABO103;HW105:HW106;RS105:RS106;ABO105:ABO106">
      <formula1>0</formula1>
      <formula2>10000</formula2>
    </dataValidation>
    <dataValidation allowBlank="1" showInputMessage="1" showErrorMessage="1" prompt="O VALOR A SER PREENCHIDO DEVERÁ SE REFERIR A UM PROFISSIONAL." sqref="HV101;RR101;ABN101"/>
    <dataValidation allowBlank="1" showInputMessage="1" showErrorMessage="1" promptTitle="ATENÇÃO" sqref="HW102;RS102;ABO102"/>
    <dataValidation type="decimal" operator="between" allowBlank="1" showInputMessage="1" showErrorMessage="1" promptTitle="ATENÇÃO" sqref="HW131;RS131;ABO131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3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5"/>
  <sheetViews>
    <sheetView topLeftCell="A64" workbookViewId="0">
      <selection activeCell="C73" sqref="C73:C77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28</v>
      </c>
      <c r="C15" s="51" t="s">
        <v>59</v>
      </c>
      <c r="D15" s="47">
        <v>2782.88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2782.88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2782.88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2782.88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2782.88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260.76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86.83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347.59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3130.47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626.09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46.96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31.3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6.26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78.26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250.44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93.91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18.78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1152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25.43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378.15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347.59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1152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378.15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1877.74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4660.62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s="18" customFormat="1" ht="15.75" spans="1:4">
      <c r="A93" s="44" t="s">
        <v>15</v>
      </c>
      <c r="B93" s="101" t="s">
        <v>16</v>
      </c>
      <c r="C93" s="44"/>
      <c r="D93" s="44" t="s">
        <v>63</v>
      </c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ht="15.75" spans="1:993">
      <c r="A95" s="68" t="s">
        <v>66</v>
      </c>
      <c r="B95" s="69" t="s">
        <v>165</v>
      </c>
      <c r="C95" s="71"/>
      <c r="D95" s="94">
        <v>0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</row>
    <row r="96" s="18" customFormat="1" ht="15.75" customHeight="1" spans="1:4">
      <c r="A96" s="68" t="s">
        <v>68</v>
      </c>
      <c r="B96" s="69" t="s">
        <v>69</v>
      </c>
      <c r="C96" s="71"/>
      <c r="D96" s="94">
        <v>0</v>
      </c>
    </row>
    <row r="97" ht="15.75" spans="1:993">
      <c r="A97" s="72" t="s">
        <v>140</v>
      </c>
      <c r="B97" s="72"/>
      <c r="C97" s="72"/>
      <c r="D97" s="102">
        <f>ROUND(SUM(D94:D96),2)</f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ht="15.75" spans="1:993">
      <c r="A98" s="60"/>
      <c r="B98" s="60"/>
      <c r="C98" s="60"/>
      <c r="D98" s="61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</row>
    <row r="99" ht="15.75" spans="1:993">
      <c r="A99" s="44" t="s">
        <v>141</v>
      </c>
      <c r="B99" s="44"/>
      <c r="C99" s="44"/>
      <c r="D99" s="44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75" t="s">
        <v>142</v>
      </c>
      <c r="B100" s="75"/>
      <c r="C100" s="75"/>
      <c r="D100" s="76">
        <f>SUM(D81+D90+D97)</f>
        <v>4660.62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44"/>
      <c r="B101" s="103" t="s">
        <v>143</v>
      </c>
      <c r="C101" s="44" t="s">
        <v>62</v>
      </c>
      <c r="D101" s="44" t="s">
        <v>63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68" t="s">
        <v>64</v>
      </c>
      <c r="B102" s="69" t="s">
        <v>144</v>
      </c>
      <c r="C102" s="71"/>
      <c r="D102" s="70">
        <f>ROUND(($D$100*C102),2)</f>
        <v>0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s="18" customFormat="1" ht="15.75" customHeight="1" spans="1:4">
      <c r="A103" s="68" t="s">
        <v>66</v>
      </c>
      <c r="B103" s="69" t="s">
        <v>145</v>
      </c>
      <c r="C103" s="71"/>
      <c r="D103" s="70">
        <f>ROUND(($D$100*C103),2)</f>
        <v>0</v>
      </c>
    </row>
    <row r="104" ht="25.5" customHeight="1" spans="1:993">
      <c r="A104" s="68"/>
      <c r="B104" s="69" t="s">
        <v>146</v>
      </c>
      <c r="C104" s="71"/>
      <c r="D104" s="70">
        <f>D100+D102+D103</f>
        <v>4660.62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ht="25.5" customHeight="1" spans="1:993">
      <c r="A105" s="68" t="s">
        <v>68</v>
      </c>
      <c r="B105" s="104" t="s">
        <v>147</v>
      </c>
      <c r="C105" s="105">
        <f>(100-(C112*100))/100</f>
        <v>0.9135</v>
      </c>
      <c r="D105" s="108">
        <f>ROUND(D104/C105,2)</f>
        <v>5101.94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</row>
    <row r="106" s="19" customFormat="1" ht="25.5" customHeight="1" spans="1:4">
      <c r="A106" s="68"/>
      <c r="B106" s="69" t="s">
        <v>148</v>
      </c>
      <c r="C106" s="71"/>
      <c r="D106" s="70"/>
    </row>
    <row r="107" s="19" customFormat="1" ht="15.75" spans="1:4">
      <c r="A107" s="68"/>
      <c r="B107" s="69" t="s">
        <v>149</v>
      </c>
      <c r="C107" s="106">
        <v>0.0065</v>
      </c>
      <c r="D107" s="70">
        <f>ROUND($D$105*C107,2)</f>
        <v>33.16</v>
      </c>
    </row>
    <row r="108" s="19" customFormat="1" ht="15.75" spans="1:4">
      <c r="A108" s="68"/>
      <c r="B108" s="69" t="s">
        <v>150</v>
      </c>
      <c r="C108" s="71">
        <v>0.03</v>
      </c>
      <c r="D108" s="70">
        <f t="shared" ref="D108:D111" si="2">ROUND($D$105*C108,2)</f>
        <v>153.06</v>
      </c>
    </row>
    <row r="109" s="19" customFormat="1" ht="15.75" spans="1:4">
      <c r="A109" s="68"/>
      <c r="B109" s="69" t="s">
        <v>151</v>
      </c>
      <c r="C109" s="71"/>
      <c r="D109" s="70">
        <f t="shared" si="2"/>
        <v>0</v>
      </c>
    </row>
    <row r="110" s="19" customFormat="1" ht="15.75" spans="1:4">
      <c r="A110" s="68"/>
      <c r="B110" s="69" t="s">
        <v>152</v>
      </c>
      <c r="C110" s="71"/>
      <c r="D110" s="70">
        <f t="shared" si="2"/>
        <v>0</v>
      </c>
    </row>
    <row r="111" s="19" customFormat="1" ht="15.75" spans="1:4">
      <c r="A111" s="68"/>
      <c r="B111" s="69" t="s">
        <v>153</v>
      </c>
      <c r="C111" s="71">
        <v>0.05</v>
      </c>
      <c r="D111" s="70">
        <f t="shared" si="2"/>
        <v>255.1</v>
      </c>
    </row>
    <row r="112" s="19" customFormat="1" ht="15.75" spans="1:4">
      <c r="A112" s="68"/>
      <c r="B112" s="104" t="s">
        <v>154</v>
      </c>
      <c r="C112" s="107">
        <f>SUM(C106:C111)</f>
        <v>0.0865</v>
      </c>
      <c r="D112" s="108">
        <f>SUM(D107:D111)</f>
        <v>441.32</v>
      </c>
    </row>
    <row r="113" s="19" customFormat="1" ht="15.75" spans="1:4">
      <c r="A113" s="72" t="s">
        <v>155</v>
      </c>
      <c r="B113" s="72"/>
      <c r="C113" s="72"/>
      <c r="D113" s="74">
        <f>ROUND(SUM(D102:D103,D112),2)</f>
        <v>441.32</v>
      </c>
    </row>
    <row r="114" s="19" customFormat="1" ht="15.75" spans="1:4">
      <c r="A114" s="60"/>
      <c r="B114" s="60"/>
      <c r="C114" s="60"/>
      <c r="D114" s="61"/>
    </row>
    <row r="115" s="19" customFormat="1" ht="15.75" spans="1:7">
      <c r="A115" s="82" t="s">
        <v>156</v>
      </c>
      <c r="B115" s="82"/>
      <c r="C115" s="82"/>
      <c r="D115" s="82"/>
      <c r="G115" s="111"/>
    </row>
    <row r="116" s="19" customFormat="1" ht="15.75" spans="1:4">
      <c r="A116" s="109"/>
      <c r="B116" s="85" t="s">
        <v>157</v>
      </c>
      <c r="C116" s="110"/>
      <c r="D116" s="82" t="s">
        <v>63</v>
      </c>
    </row>
    <row r="117" s="19" customFormat="1" ht="15.75" spans="1:4">
      <c r="A117" s="68" t="s">
        <v>64</v>
      </c>
      <c r="B117" s="69" t="s">
        <v>158</v>
      </c>
      <c r="C117" s="71"/>
      <c r="D117" s="70">
        <f>D22</f>
        <v>2782.88</v>
      </c>
    </row>
    <row r="118" s="19" customFormat="1" ht="15.75" spans="1:4">
      <c r="A118" s="68" t="s">
        <v>66</v>
      </c>
      <c r="B118" s="69" t="s">
        <v>159</v>
      </c>
      <c r="C118" s="71">
        <f>C69</f>
        <v>0.4929</v>
      </c>
      <c r="D118" s="70">
        <f>D69</f>
        <v>1877.74</v>
      </c>
    </row>
    <row r="119" s="18" customFormat="1" ht="15.75" customHeight="1" spans="1:4">
      <c r="A119" s="68" t="s">
        <v>68</v>
      </c>
      <c r="B119" s="69" t="s">
        <v>160</v>
      </c>
      <c r="C119" s="71">
        <f>C78</f>
        <v>0</v>
      </c>
      <c r="D119" s="70">
        <f>D78</f>
        <v>0</v>
      </c>
    </row>
    <row r="120" s="19" customFormat="1" ht="15.75" spans="1:4">
      <c r="A120" s="68" t="s">
        <v>93</v>
      </c>
      <c r="B120" s="69" t="s">
        <v>161</v>
      </c>
      <c r="C120" s="71">
        <f>C90</f>
        <v>0</v>
      </c>
      <c r="D120" s="70">
        <f>D90</f>
        <v>0</v>
      </c>
    </row>
    <row r="121" s="19" customFormat="1" ht="15.75" spans="1:4">
      <c r="A121" s="68" t="s">
        <v>95</v>
      </c>
      <c r="B121" s="69" t="s">
        <v>162</v>
      </c>
      <c r="C121" s="71"/>
      <c r="D121" s="70">
        <f>D97</f>
        <v>0</v>
      </c>
    </row>
    <row r="122" s="19" customFormat="1" ht="15.75" spans="1:4">
      <c r="A122" s="99" t="s">
        <v>163</v>
      </c>
      <c r="B122" s="112"/>
      <c r="C122" s="113">
        <f>SUM(C117:C121)</f>
        <v>0.4929</v>
      </c>
      <c r="D122" s="74">
        <f>SUM(D117:D121)</f>
        <v>4660.62</v>
      </c>
    </row>
    <row r="123" s="19" customFormat="1" ht="15.75" spans="1:4">
      <c r="A123" s="68" t="s">
        <v>97</v>
      </c>
      <c r="B123" s="114" t="s">
        <v>143</v>
      </c>
      <c r="C123" s="114"/>
      <c r="D123" s="70">
        <f>D113</f>
        <v>441.32</v>
      </c>
    </row>
    <row r="124" s="19" customFormat="1" ht="15.75" spans="1:4">
      <c r="A124" s="72" t="s">
        <v>164</v>
      </c>
      <c r="B124" s="72"/>
      <c r="C124" s="72"/>
      <c r="D124" s="74">
        <f>SUM(D122:D123)</f>
        <v>5101.94</v>
      </c>
    </row>
    <row r="125" s="18" customFormat="1" ht="12" spans="1:1">
      <c r="A125" s="115"/>
    </row>
    <row r="126" s="19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pans="1:993">
      <c r="A130" s="115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</row>
    <row r="131" s="18" customFormat="1" ht="12" spans="1:1">
      <c r="A131" s="115"/>
    </row>
    <row r="132" customHeight="1" spans="1:993">
      <c r="A132" s="115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</row>
    <row r="133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customHeight="1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s="19" customFormat="1" customHeight="1" spans="1:1">
      <c r="A135" s="115"/>
    </row>
    <row r="136" s="19" customFormat="1" ht="12" spans="1:1">
      <c r="A136" s="115"/>
    </row>
    <row r="137" s="18" customFormat="1" ht="12" spans="1:1">
      <c r="A137" s="115"/>
    </row>
    <row r="138" s="18" customFormat="1" spans="1:1">
      <c r="A138" s="116"/>
    </row>
    <row r="139" s="18" customFormat="1" customHeight="1" spans="1:1">
      <c r="A139" s="116"/>
    </row>
    <row r="140" s="18" customFormat="1" customHeight="1" spans="1:1">
      <c r="A140" s="116"/>
    </row>
    <row r="141" s="18" customFormat="1" spans="1:1">
      <c r="A141" s="116"/>
    </row>
    <row r="142" s="18" customFormat="1" customHeight="1" spans="1:1">
      <c r="A142" s="116"/>
    </row>
    <row r="143" s="18" customFormat="1" spans="1:1">
      <c r="A143" s="116"/>
    </row>
    <row r="144" s="18" customFormat="1" ht="12" spans="1:1">
      <c r="A144" s="115"/>
    </row>
    <row r="145" s="18" customFormat="1" customHeight="1" spans="1:1">
      <c r="A145" s="116"/>
    </row>
    <row r="146" s="18" customFormat="1" spans="1:1">
      <c r="A146" s="116"/>
    </row>
    <row r="147" s="18" customFormat="1" customHeight="1" spans="1:1">
      <c r="A147" s="116"/>
    </row>
    <row r="148" s="18" customFormat="1" customHeight="1" spans="1:1">
      <c r="A148" s="116"/>
    </row>
    <row r="149" s="18" customFormat="1" spans="1:1">
      <c r="A149" s="116"/>
    </row>
    <row r="150" s="18" customFormat="1" customHeight="1" spans="1:1">
      <c r="A150" s="116"/>
    </row>
    <row r="151" s="18" customForma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ht="12" spans="1:1">
      <c r="A154" s="115"/>
    </row>
    <row r="155" s="18" customFormat="1" customHeight="1" spans="1:1">
      <c r="A155" s="116"/>
    </row>
    <row r="156" s="18" customFormat="1" spans="1:1">
      <c r="A156" s="116"/>
    </row>
    <row r="157" s="18" customFormat="1" customHeight="1" spans="1:1">
      <c r="A157" s="116"/>
    </row>
    <row r="158" s="18" customFormat="1" customHeight="1" spans="1:1">
      <c r="A158" s="116"/>
    </row>
    <row r="159" s="18" customForma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pans="1:1">
      <c r="A163" s="115"/>
    </row>
    <row r="164" spans="1:1">
      <c r="A164" s="115"/>
    </row>
    <row r="165" customHeight="1" spans="1:1">
      <c r="A165" s="115"/>
    </row>
    <row r="166" spans="1:1">
      <c r="A166" s="115"/>
    </row>
    <row r="167" spans="1:1">
      <c r="A167" s="115"/>
    </row>
    <row r="168" customHeight="1" spans="1:1">
      <c r="A168" s="115"/>
    </row>
    <row r="169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7:C97"/>
    <mergeCell ref="A99:D99"/>
    <mergeCell ref="A100:C100"/>
    <mergeCell ref="A113:C113"/>
    <mergeCell ref="A115:D115"/>
    <mergeCell ref="A122:B122"/>
    <mergeCell ref="B123:C123"/>
    <mergeCell ref="A124:C124"/>
  </mergeCells>
  <dataValidations count="4">
    <dataValidation type="decimal" operator="between" allowBlank="1" showInputMessage="1" showErrorMessage="1" promptTitle="ATENÇÃO" prompt="O VALOR A SER  PREENCHIDO DEVERÁ SE REFERIR A UM PROFISSIONAL." sqref="HW102;RS102;ABO102;HW104:HW105;RS104:RS105;ABO104:ABO105">
      <formula1>0</formula1>
      <formula2>10000</formula2>
    </dataValidation>
    <dataValidation allowBlank="1" showInputMessage="1" showErrorMessage="1" prompt="O VALOR A SER PREENCHIDO DEVERÁ SE REFERIR A UM PROFISSIONAL." sqref="HV100;RR100;ABN100"/>
    <dataValidation allowBlank="1" showInputMessage="1" showErrorMessage="1" promptTitle="ATENÇÃO" sqref="HW101;RS101;ABO101"/>
    <dataValidation type="decimal" operator="between" allowBlank="1" showInputMessage="1" showErrorMessage="1" promptTitle="ATENÇÃO" sqref="HW131;RS131;ABO131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4" firstPageNumber="0" orientation="portrait" useFirstPageNumber="1"/>
  <headerFooter>
    <oddHeader>&amp;C&amp;G
SERVIÇO PÚBLICO FEDERAL
MINISTÉRIO DA EDUCAÇÃO
UNIVERSIDADE FEDERAL DO SUL DA BAHIA</oddHead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5"/>
  <sheetViews>
    <sheetView view="pageBreakPreview" zoomScale="60" zoomScaleNormal="100" zoomScaleSheetLayoutView="60" topLeftCell="A61" workbookViewId="0">
      <selection activeCell="C73" sqref="C73:C77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29</v>
      </c>
      <c r="C15" s="51" t="s">
        <v>59</v>
      </c>
      <c r="D15" s="47">
        <v>1072.67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1072.67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1072.67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1072.67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1072.67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100.51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33.47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133.98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1206.65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241.33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18.1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12.07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2.41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30.17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96.53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36.2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7.24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444.05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128.04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480.76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133.98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444.05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480.76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1058.79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2131.46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s="18" customFormat="1" ht="15.75" spans="1:4">
      <c r="A93" s="44" t="s">
        <v>15</v>
      </c>
      <c r="B93" s="101" t="s">
        <v>16</v>
      </c>
      <c r="C93" s="44"/>
      <c r="D93" s="44" t="s">
        <v>63</v>
      </c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ht="15.75" spans="1:993">
      <c r="A95" s="68" t="s">
        <v>66</v>
      </c>
      <c r="B95" s="69" t="s">
        <v>165</v>
      </c>
      <c r="C95" s="71"/>
      <c r="D95" s="94">
        <f>MATERIAIS!H14</f>
        <v>0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</row>
    <row r="96" s="18" customFormat="1" ht="15.75" customHeight="1" spans="1:4">
      <c r="A96" s="68" t="s">
        <v>68</v>
      </c>
      <c r="B96" s="69" t="s">
        <v>69</v>
      </c>
      <c r="C96" s="71"/>
      <c r="D96" s="94">
        <v>0</v>
      </c>
    </row>
    <row r="97" ht="15.75" spans="1:993">
      <c r="A97" s="72" t="s">
        <v>140</v>
      </c>
      <c r="B97" s="72"/>
      <c r="C97" s="72"/>
      <c r="D97" s="102">
        <f>ROUND(SUM(D94:D96),2)</f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ht="15.75" spans="1:993">
      <c r="A98" s="60"/>
      <c r="B98" s="60"/>
      <c r="C98" s="60"/>
      <c r="D98" s="61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</row>
    <row r="99" ht="15.75" spans="1:993">
      <c r="A99" s="44" t="s">
        <v>141</v>
      </c>
      <c r="B99" s="44"/>
      <c r="C99" s="44"/>
      <c r="D99" s="44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75" t="s">
        <v>142</v>
      </c>
      <c r="B100" s="75"/>
      <c r="C100" s="75"/>
      <c r="D100" s="76">
        <f>SUM(D81+D90+D97)</f>
        <v>2131.46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44"/>
      <c r="B101" s="103" t="s">
        <v>143</v>
      </c>
      <c r="C101" s="44" t="s">
        <v>62</v>
      </c>
      <c r="D101" s="44" t="s">
        <v>63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68" t="s">
        <v>64</v>
      </c>
      <c r="B102" s="69" t="s">
        <v>144</v>
      </c>
      <c r="C102" s="71"/>
      <c r="D102" s="70">
        <f>ROUND(($D$100*C102),2)</f>
        <v>0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s="18" customFormat="1" ht="15.75" customHeight="1" spans="1:4">
      <c r="A103" s="68" t="s">
        <v>66</v>
      </c>
      <c r="B103" s="69" t="s">
        <v>145</v>
      </c>
      <c r="C103" s="71"/>
      <c r="D103" s="70">
        <f>ROUND(($D$100*C103),2)</f>
        <v>0</v>
      </c>
    </row>
    <row r="104" ht="25.5" customHeight="1" spans="1:993">
      <c r="A104" s="68"/>
      <c r="B104" s="69" t="s">
        <v>146</v>
      </c>
      <c r="C104" s="71"/>
      <c r="D104" s="70">
        <f>D100+D102+D103</f>
        <v>2131.46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ht="25.5" customHeight="1" spans="1:993">
      <c r="A105" s="68" t="s">
        <v>68</v>
      </c>
      <c r="B105" s="104" t="s">
        <v>147</v>
      </c>
      <c r="C105" s="105">
        <f>(100-(C112*100))/100</f>
        <v>0.9135</v>
      </c>
      <c r="D105" s="70">
        <f>ROUND(D104/C105,2)</f>
        <v>2333.29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</row>
    <row r="106" s="19" customFormat="1" ht="25.5" customHeight="1" spans="1:4">
      <c r="A106" s="68"/>
      <c r="B106" s="69" t="s">
        <v>148</v>
      </c>
      <c r="C106" s="71"/>
      <c r="D106" s="70"/>
    </row>
    <row r="107" s="19" customFormat="1" ht="15.75" spans="1:4">
      <c r="A107" s="68"/>
      <c r="B107" s="69" t="s">
        <v>149</v>
      </c>
      <c r="C107" s="106">
        <v>0.0065</v>
      </c>
      <c r="D107" s="70">
        <f>ROUND($D$105*C107,2)</f>
        <v>15.17</v>
      </c>
    </row>
    <row r="108" s="19" customFormat="1" ht="15.75" spans="1:4">
      <c r="A108" s="68"/>
      <c r="B108" s="69" t="s">
        <v>150</v>
      </c>
      <c r="C108" s="71">
        <v>0.03</v>
      </c>
      <c r="D108" s="70">
        <f t="shared" ref="D108:D111" si="2">ROUND($D$105*C108,2)</f>
        <v>70</v>
      </c>
    </row>
    <row r="109" s="19" customFormat="1" ht="15.75" spans="1:4">
      <c r="A109" s="68"/>
      <c r="B109" s="69" t="s">
        <v>151</v>
      </c>
      <c r="C109" s="71"/>
      <c r="D109" s="70">
        <f t="shared" si="2"/>
        <v>0</v>
      </c>
    </row>
    <row r="110" s="19" customFormat="1" ht="15.75" spans="1:4">
      <c r="A110" s="68"/>
      <c r="B110" s="69" t="s">
        <v>152</v>
      </c>
      <c r="C110" s="71"/>
      <c r="D110" s="70">
        <f t="shared" si="2"/>
        <v>0</v>
      </c>
    </row>
    <row r="111" s="19" customFormat="1" ht="15.75" spans="1:4">
      <c r="A111" s="68"/>
      <c r="B111" s="69" t="s">
        <v>153</v>
      </c>
      <c r="C111" s="71">
        <v>0.05</v>
      </c>
      <c r="D111" s="70">
        <f t="shared" si="2"/>
        <v>116.66</v>
      </c>
    </row>
    <row r="112" s="19" customFormat="1" ht="15.75" spans="1:4">
      <c r="A112" s="68"/>
      <c r="B112" s="104" t="s">
        <v>154</v>
      </c>
      <c r="C112" s="107">
        <f>SUM(C106:C111)</f>
        <v>0.0865</v>
      </c>
      <c r="D112" s="108">
        <f>SUM(D107:D111)</f>
        <v>201.83</v>
      </c>
    </row>
    <row r="113" s="19" customFormat="1" ht="15.75" spans="1:4">
      <c r="A113" s="72" t="s">
        <v>155</v>
      </c>
      <c r="B113" s="72"/>
      <c r="C113" s="72"/>
      <c r="D113" s="74">
        <f>ROUND(SUM(D102:D103,D112),2)</f>
        <v>201.83</v>
      </c>
    </row>
    <row r="114" s="19" customFormat="1" ht="15.75" spans="1:4">
      <c r="A114" s="60"/>
      <c r="B114" s="60"/>
      <c r="C114" s="60"/>
      <c r="D114" s="61"/>
    </row>
    <row r="115" s="19" customFormat="1" ht="15.75" spans="1:7">
      <c r="A115" s="82" t="s">
        <v>156</v>
      </c>
      <c r="B115" s="82"/>
      <c r="C115" s="82"/>
      <c r="D115" s="82"/>
      <c r="G115" s="111"/>
    </row>
    <row r="116" s="19" customFormat="1" ht="15.75" spans="1:4">
      <c r="A116" s="109"/>
      <c r="B116" s="85" t="s">
        <v>157</v>
      </c>
      <c r="C116" s="110"/>
      <c r="D116" s="82" t="s">
        <v>63</v>
      </c>
    </row>
    <row r="117" s="19" customFormat="1" ht="15.75" spans="1:4">
      <c r="A117" s="68" t="s">
        <v>64</v>
      </c>
      <c r="B117" s="69" t="s">
        <v>158</v>
      </c>
      <c r="C117" s="71"/>
      <c r="D117" s="70">
        <f>D22</f>
        <v>1072.67</v>
      </c>
    </row>
    <row r="118" s="19" customFormat="1" ht="15.75" spans="1:4">
      <c r="A118" s="68" t="s">
        <v>66</v>
      </c>
      <c r="B118" s="69" t="s">
        <v>159</v>
      </c>
      <c r="C118" s="71">
        <f>C69</f>
        <v>0.4929</v>
      </c>
      <c r="D118" s="70">
        <f>D69</f>
        <v>1058.79</v>
      </c>
    </row>
    <row r="119" s="18" customFormat="1" ht="15.75" customHeight="1" spans="1:4">
      <c r="A119" s="68" t="s">
        <v>68</v>
      </c>
      <c r="B119" s="69" t="s">
        <v>160</v>
      </c>
      <c r="C119" s="71">
        <f>C78</f>
        <v>0</v>
      </c>
      <c r="D119" s="70">
        <f>D78</f>
        <v>0</v>
      </c>
    </row>
    <row r="120" s="19" customFormat="1" ht="15.75" spans="1:4">
      <c r="A120" s="68" t="s">
        <v>93</v>
      </c>
      <c r="B120" s="69" t="s">
        <v>161</v>
      </c>
      <c r="C120" s="71">
        <f>C90</f>
        <v>0</v>
      </c>
      <c r="D120" s="70">
        <f>D90</f>
        <v>0</v>
      </c>
    </row>
    <row r="121" s="19" customFormat="1" ht="15.75" spans="1:4">
      <c r="A121" s="68" t="s">
        <v>95</v>
      </c>
      <c r="B121" s="69" t="s">
        <v>162</v>
      </c>
      <c r="C121" s="71"/>
      <c r="D121" s="70">
        <f>D97</f>
        <v>0</v>
      </c>
    </row>
    <row r="122" s="19" customFormat="1" ht="15.75" spans="1:4">
      <c r="A122" s="99" t="s">
        <v>163</v>
      </c>
      <c r="B122" s="112"/>
      <c r="C122" s="113">
        <f>SUM(C117:C121)</f>
        <v>0.4929</v>
      </c>
      <c r="D122" s="74">
        <f>SUM(D117:D121)</f>
        <v>2131.46</v>
      </c>
    </row>
    <row r="123" s="19" customFormat="1" ht="15.75" spans="1:4">
      <c r="A123" s="68" t="s">
        <v>97</v>
      </c>
      <c r="B123" s="114" t="s">
        <v>143</v>
      </c>
      <c r="C123" s="114"/>
      <c r="D123" s="70">
        <f>D113</f>
        <v>201.83</v>
      </c>
    </row>
    <row r="124" s="19" customFormat="1" ht="15.75" spans="1:4">
      <c r="A124" s="72" t="s">
        <v>164</v>
      </c>
      <c r="B124" s="72"/>
      <c r="C124" s="72"/>
      <c r="D124" s="74">
        <f>SUM(D122:D123)</f>
        <v>2333.29</v>
      </c>
    </row>
    <row r="125" s="18" customFormat="1" ht="12" spans="1:1">
      <c r="A125" s="115"/>
    </row>
    <row r="126" s="19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pans="1:993">
      <c r="A130" s="115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</row>
    <row r="131" s="18" customFormat="1" ht="12" spans="1:1">
      <c r="A131" s="115"/>
    </row>
    <row r="132" customHeight="1" spans="1:993">
      <c r="A132" s="115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</row>
    <row r="133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customHeight="1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s="19" customFormat="1" customHeight="1" spans="1:1">
      <c r="A135" s="115"/>
    </row>
    <row r="136" s="19" customFormat="1" ht="12" spans="1:1">
      <c r="A136" s="115"/>
    </row>
    <row r="137" s="18" customFormat="1" ht="12" spans="1:1">
      <c r="A137" s="115"/>
    </row>
    <row r="138" s="18" customFormat="1" spans="1:1">
      <c r="A138" s="116"/>
    </row>
    <row r="139" s="18" customFormat="1" customHeight="1" spans="1:1">
      <c r="A139" s="116"/>
    </row>
    <row r="140" s="18" customFormat="1" customHeight="1" spans="1:1">
      <c r="A140" s="116"/>
    </row>
    <row r="141" s="18" customFormat="1" spans="1:1">
      <c r="A141" s="116"/>
    </row>
    <row r="142" s="18" customFormat="1" customHeight="1" spans="1:1">
      <c r="A142" s="116"/>
    </row>
    <row r="143" s="18" customFormat="1" spans="1:1">
      <c r="A143" s="116"/>
    </row>
    <row r="144" s="18" customFormat="1" ht="12" spans="1:1">
      <c r="A144" s="115"/>
    </row>
    <row r="145" s="18" customFormat="1" customHeight="1" spans="1:1">
      <c r="A145" s="116"/>
    </row>
    <row r="146" s="18" customFormat="1" spans="1:1">
      <c r="A146" s="116"/>
    </row>
    <row r="147" s="18" customFormat="1" customHeight="1" spans="1:1">
      <c r="A147" s="116"/>
    </row>
    <row r="148" s="18" customFormat="1" customHeight="1" spans="1:1">
      <c r="A148" s="116"/>
    </row>
    <row r="149" s="18" customFormat="1" spans="1:1">
      <c r="A149" s="116"/>
    </row>
    <row r="150" s="18" customFormat="1" customHeight="1" spans="1:1">
      <c r="A150" s="116"/>
    </row>
    <row r="151" s="18" customForma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ht="12" spans="1:1">
      <c r="A154" s="115"/>
    </row>
    <row r="155" s="18" customFormat="1" customHeight="1" spans="1:1">
      <c r="A155" s="116"/>
    </row>
    <row r="156" s="18" customFormat="1" spans="1:1">
      <c r="A156" s="116"/>
    </row>
    <row r="157" s="18" customFormat="1" customHeight="1" spans="1:1">
      <c r="A157" s="116"/>
    </row>
    <row r="158" s="18" customFormat="1" customHeight="1" spans="1:1">
      <c r="A158" s="116"/>
    </row>
    <row r="159" s="18" customForma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pans="1:1">
      <c r="A163" s="115"/>
    </row>
    <row r="164" spans="1:1">
      <c r="A164" s="115"/>
    </row>
    <row r="165" customHeight="1" spans="1:1">
      <c r="A165" s="115"/>
    </row>
    <row r="166" spans="1:1">
      <c r="A166" s="115"/>
    </row>
    <row r="167" spans="1:1">
      <c r="A167" s="115"/>
    </row>
    <row r="168" customHeight="1" spans="1:1">
      <c r="A168" s="115"/>
    </row>
    <row r="169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7:C97"/>
    <mergeCell ref="A99:D99"/>
    <mergeCell ref="A100:C100"/>
    <mergeCell ref="A113:C113"/>
    <mergeCell ref="A115:D115"/>
    <mergeCell ref="A122:B122"/>
    <mergeCell ref="B123:C123"/>
    <mergeCell ref="A124:C124"/>
  </mergeCells>
  <dataValidations count="4">
    <dataValidation type="decimal" operator="between" allowBlank="1" showInputMessage="1" showErrorMessage="1" promptTitle="ATENÇÃO" prompt="O VALOR A SER  PREENCHIDO DEVERÁ SE REFERIR A UM PROFISSIONAL." sqref="HW102;RS102;ABO102;HW104:HW105;RS104:RS105;ABO104:ABO105">
      <formula1>0</formula1>
      <formula2>10000</formula2>
    </dataValidation>
    <dataValidation allowBlank="1" showInputMessage="1" showErrorMessage="1" prompt="O VALOR A SER PREENCHIDO DEVERÁ SE REFERIR A UM PROFISSIONAL." sqref="HV100;RR100;ABN100"/>
    <dataValidation allowBlank="1" showInputMessage="1" showErrorMessage="1" promptTitle="ATENÇÃO" sqref="HW101;RS101;ABO101"/>
    <dataValidation type="decimal" operator="between" allowBlank="1" showInputMessage="1" showErrorMessage="1" promptTitle="ATENÇÃO" sqref="HW131;RS131;ABO131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4" firstPageNumber="0" orientation="portrait" useFirstPageNumber="1"/>
  <headerFooter>
    <oddHeader>&amp;C&amp;G
SERVIÇO PÚBLICO FEDERAL
MINISTÉRIO DA EDUCAÇÃO
UNIVERSIDADE FEDERAL DO SUL DA BAHIA</oddHeader>
  </headerFooter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topLeftCell="A67" workbookViewId="0">
      <selection activeCell="C73" sqref="C73:C77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30</v>
      </c>
      <c r="C15" s="51" t="s">
        <v>59</v>
      </c>
      <c r="D15" s="47">
        <v>1136.18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1136.18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1136.18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1136.18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1136.18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106.46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35.45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141.91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1278.09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255.62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19.17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12.78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2.56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31.95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102.25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38.34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7.67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470.34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124.23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476.95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141.91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470.34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476.95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1089.2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2225.38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UNIFORMES!H58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f>MATERIAIS!H7</f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f>EQUIPAMENTOS!H18</f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2225.38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/>
      <c r="D104" s="70">
        <f>ROUND(($D$101*C104),2)</f>
        <v>0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2225.38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2436.1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15.83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73.08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121.81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210.72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210.72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1136.18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1089.2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2225.38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210.72</v>
      </c>
    </row>
    <row r="125" s="19" customFormat="1" ht="15.75" spans="1:4">
      <c r="A125" s="72" t="s">
        <v>164</v>
      </c>
      <c r="B125" s="72"/>
      <c r="C125" s="72"/>
      <c r="D125" s="74">
        <f>SUM(D123:D124)</f>
        <v>2436.1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2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topLeftCell="A64" workbookViewId="0">
      <selection activeCell="C73" sqref="C73:C77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166</v>
      </c>
      <c r="C15" s="51" t="s">
        <v>59</v>
      </c>
      <c r="D15" s="47">
        <v>2629.99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2629.99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2629.99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2629.99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2629.99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246.43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82.06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328.49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2958.48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591.7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44.38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29.58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5.92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73.96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236.68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88.75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17.75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1088.72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34.6</v>
      </c>
    </row>
    <row r="56" s="18" customFormat="1" ht="15.75" spans="1:4">
      <c r="A56" s="68" t="s">
        <v>66</v>
      </c>
      <c r="B56" s="69" t="s">
        <v>106</v>
      </c>
      <c r="C56" s="69"/>
      <c r="D56" s="70"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387.32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328.49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1088.72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387.32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1804.53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4434.52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UNIFORMES!H34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4434.52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/>
      <c r="D104" s="70">
        <f>ROUND(($D$101*C104),2)</f>
        <v>0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4434.52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4854.43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31.55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145.63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242.72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419.9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419.9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2629.99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1804.53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4434.52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419.9</v>
      </c>
    </row>
    <row r="125" s="19" customFormat="1" ht="15.75" spans="1:4">
      <c r="A125" s="72" t="s">
        <v>164</v>
      </c>
      <c r="B125" s="72"/>
      <c r="C125" s="72"/>
      <c r="D125" s="74">
        <f>SUM(D123:D124)</f>
        <v>4854.42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2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topLeftCell="A67" workbookViewId="0">
      <selection activeCell="C73" sqref="C73:C77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167</v>
      </c>
      <c r="C15" s="51" t="s">
        <v>59</v>
      </c>
      <c r="D15" s="47">
        <v>1062.13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1062.13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1062.13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1062.13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1062.13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99.52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33.14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132.66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121">
        <f>D22+D40</f>
        <v>1194.79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238.96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17.92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11.95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2.39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29.87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95.58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35.84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7.17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439.68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128.67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481.39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132.66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439.68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481.39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1053.73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2115.86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UNIFORMES!H47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f>MATERIAIS!H25</f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f>EQUIPAMENTOS!H29</f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2115.86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>
        <v>0.0384</v>
      </c>
      <c r="D103" s="70">
        <f>ROUND(($D$101*C103),2)</f>
        <v>81.25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>
        <v>0.0377</v>
      </c>
      <c r="D104" s="70">
        <f>ROUND(($D$101*C104),2)</f>
        <v>79.77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2276.88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2492.48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16.2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74.77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124.62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215.59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376.61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1062.13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1053.73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2115.86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376.61</v>
      </c>
    </row>
    <row r="125" s="19" customFormat="1" ht="15.75" spans="1:4">
      <c r="A125" s="72" t="s">
        <v>164</v>
      </c>
      <c r="B125" s="72"/>
      <c r="C125" s="72"/>
      <c r="D125" s="74">
        <f>SUM(D123:D124)</f>
        <v>2492.47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2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topLeftCell="A70" workbookViewId="0">
      <selection activeCell="C85" sqref="C85:C88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33</v>
      </c>
      <c r="C15" s="51" t="s">
        <v>59</v>
      </c>
      <c r="D15" s="47">
        <v>1117.8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1117.8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1117.8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1117.8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1117.8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104.74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34.88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139.62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1257.42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251.48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18.86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12.57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2.51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31.44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100.59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37.72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7.54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462.71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125.33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478.05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139.62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462.71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478.05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1080.38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2198.18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UNIFORMES!H72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f>MATERIAIS!H34</f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f>EQUIPAMENTOS!H51</f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2198.18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>
        <v>0.0384</v>
      </c>
      <c r="D103" s="70">
        <f>ROUND(($D$101*C103),2)</f>
        <v>84.41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>
        <v>0.0377</v>
      </c>
      <c r="D104" s="70">
        <f>ROUND(($D$101*C104),2)</f>
        <v>82.87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2365.46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2589.45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16.83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77.68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129.47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223.98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391.26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1117.8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1080.38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2198.18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391.26</v>
      </c>
    </row>
    <row r="125" s="19" customFormat="1" ht="15.75" spans="1:4">
      <c r="A125" s="72" t="s">
        <v>164</v>
      </c>
      <c r="B125" s="72"/>
      <c r="C125" s="72"/>
      <c r="D125" s="74">
        <f>SUM(D123:D124)</f>
        <v>2589.44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2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5"/>
  <sheetViews>
    <sheetView topLeftCell="A58" workbookViewId="0">
      <selection activeCell="C103" sqref="C103:C104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168</v>
      </c>
      <c r="C15" s="51" t="s">
        <v>59</v>
      </c>
      <c r="D15" s="47">
        <v>1128.33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1128.33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1128.33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1128.33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1128.33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105.72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35.2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140.92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1269.25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253.85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19.04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12.69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2.54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31.73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101.54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38.08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7.62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467.09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124.7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477.42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140.92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467.09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477.42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1085.43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2213.76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f>MATERIAIS!H40</f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2213.76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/>
      <c r="D104" s="70">
        <f>ROUND(($D$101*C104),2)</f>
        <v>0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2213.76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2423.38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15.75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72.7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121.17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209.62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209.62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1128.33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1085.43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2213.76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209.62</v>
      </c>
    </row>
    <row r="125" s="19" customFormat="1" ht="15.75" spans="1:4">
      <c r="A125" s="72" t="s">
        <v>164</v>
      </c>
      <c r="B125" s="72"/>
      <c r="C125" s="72"/>
      <c r="D125" s="74">
        <f>SUM(D123:D124)</f>
        <v>2423.38</v>
      </c>
    </row>
    <row r="126" s="19" customFormat="1" ht="15.75" spans="1:4">
      <c r="A126" s="72" t="s">
        <v>169</v>
      </c>
      <c r="B126" s="72"/>
      <c r="C126" s="72"/>
      <c r="D126" s="74">
        <f>D125*2</f>
        <v>4846.76</v>
      </c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pans="1:993">
      <c r="A130" s="115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</row>
    <row r="131" s="18" customFormat="1" ht="12" spans="1:1">
      <c r="A131" s="115"/>
    </row>
    <row r="132" customHeight="1" spans="1:993">
      <c r="A132" s="115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</row>
    <row r="133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customHeight="1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s="19" customFormat="1" customHeight="1" spans="1:1">
      <c r="A135" s="115"/>
    </row>
    <row r="136" s="19" customFormat="1" ht="12" spans="1:1">
      <c r="A136" s="115"/>
    </row>
    <row r="137" s="18" customFormat="1" ht="12" spans="1:1">
      <c r="A137" s="115"/>
    </row>
    <row r="138" s="18" customFormat="1" spans="1:1">
      <c r="A138" s="116"/>
    </row>
    <row r="139" s="18" customFormat="1" customHeight="1" spans="1:1">
      <c r="A139" s="116"/>
    </row>
    <row r="140" s="18" customFormat="1" customHeight="1" spans="1:1">
      <c r="A140" s="116"/>
    </row>
    <row r="141" s="18" customFormat="1" spans="1:1">
      <c r="A141" s="116"/>
    </row>
    <row r="142" s="18" customFormat="1" customHeight="1" spans="1:1">
      <c r="A142" s="116"/>
    </row>
    <row r="143" s="18" customFormat="1" spans="1:1">
      <c r="A143" s="116"/>
    </row>
    <row r="144" s="18" customFormat="1" ht="12" spans="1:1">
      <c r="A144" s="115"/>
    </row>
    <row r="145" s="18" customFormat="1" customHeight="1" spans="1:1">
      <c r="A145" s="116"/>
    </row>
    <row r="146" s="18" customFormat="1" spans="1:1">
      <c r="A146" s="116"/>
    </row>
    <row r="147" s="18" customFormat="1" customHeight="1" spans="1:1">
      <c r="A147" s="116"/>
    </row>
    <row r="148" s="18" customFormat="1" customHeight="1" spans="1:1">
      <c r="A148" s="116"/>
    </row>
    <row r="149" s="18" customFormat="1" spans="1:1">
      <c r="A149" s="116"/>
    </row>
    <row r="150" s="18" customFormat="1" customHeight="1" spans="1:1">
      <c r="A150" s="116"/>
    </row>
    <row r="151" s="18" customForma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ht="12" spans="1:1">
      <c r="A154" s="115"/>
    </row>
    <row r="155" s="18" customFormat="1" customHeight="1" spans="1:1">
      <c r="A155" s="116"/>
    </row>
    <row r="156" s="18" customFormat="1" spans="1:1">
      <c r="A156" s="116"/>
    </row>
    <row r="157" s="18" customFormat="1" customHeight="1" spans="1:1">
      <c r="A157" s="116"/>
    </row>
    <row r="158" s="18" customFormat="1" customHeight="1" spans="1:1">
      <c r="A158" s="116"/>
    </row>
    <row r="159" s="18" customForma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pans="1:1">
      <c r="A163" s="115"/>
    </row>
    <row r="164" spans="1:1">
      <c r="A164" s="115"/>
    </row>
    <row r="165" customHeight="1" spans="1:1">
      <c r="A165" s="115"/>
    </row>
    <row r="166" spans="1:1">
      <c r="A166" s="115"/>
    </row>
    <row r="167" spans="1:1">
      <c r="A167" s="115"/>
    </row>
    <row r="168" customHeight="1" spans="1:1">
      <c r="A168" s="115"/>
    </row>
    <row r="169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</sheetData>
  <mergeCells count="37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  <mergeCell ref="A126:C126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1;RS131;ABO131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1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5"/>
  <sheetViews>
    <sheetView topLeftCell="A61" workbookViewId="0">
      <selection activeCell="C103" sqref="C103:C104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 s="117"/>
      <c r="G14" s="117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170</v>
      </c>
      <c r="C15" s="118">
        <v>192</v>
      </c>
      <c r="D15" s="47">
        <v>1128.33</v>
      </c>
      <c r="E15"/>
      <c r="F15" s="117"/>
      <c r="G15" s="117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 s="117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1128.33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171</v>
      </c>
      <c r="C20" s="119">
        <v>0.225</v>
      </c>
      <c r="D20" s="120">
        <f>(7*(192/12)*(D15/C15)*C20)</f>
        <v>148.0933125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1276.42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1276.42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1276.42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119.6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39.82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159.42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1435.84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287.17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21.54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14.36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2.87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35.9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114.87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43.08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8.62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528.41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124.7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477.42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159.42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528.41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477.42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1165.25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2441.67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f>MATERIAIS!H40</f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2441.67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/>
      <c r="D104" s="70">
        <f>ROUND(($D$101*C104),2)</f>
        <v>0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2441.67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2672.87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17.37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80.19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133.64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231.2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231.2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1276.42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1165.25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2441.67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231.2</v>
      </c>
    </row>
    <row r="125" s="19" customFormat="1" ht="15.75" spans="1:4">
      <c r="A125" s="72" t="s">
        <v>164</v>
      </c>
      <c r="B125" s="72"/>
      <c r="C125" s="72"/>
      <c r="D125" s="74">
        <f>SUM(D123:D124)</f>
        <v>2672.87</v>
      </c>
    </row>
    <row r="126" s="19" customFormat="1" ht="15.75" spans="1:4">
      <c r="A126" s="72" t="s">
        <v>169</v>
      </c>
      <c r="B126" s="72"/>
      <c r="C126" s="72"/>
      <c r="D126" s="74">
        <f>D125*2</f>
        <v>5345.74</v>
      </c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pans="1:993">
      <c r="A130" s="115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</row>
    <row r="131" s="18" customFormat="1" ht="12" spans="1:1">
      <c r="A131" s="115"/>
    </row>
    <row r="132" customHeight="1" spans="1:993">
      <c r="A132" s="115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</row>
    <row r="133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customHeight="1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s="19" customFormat="1" customHeight="1" spans="1:1">
      <c r="A135" s="115"/>
    </row>
    <row r="136" s="19" customFormat="1" ht="12" spans="1:1">
      <c r="A136" s="115"/>
    </row>
    <row r="137" s="18" customFormat="1" ht="12" spans="1:1">
      <c r="A137" s="115"/>
    </row>
    <row r="138" s="18" customFormat="1" spans="1:1">
      <c r="A138" s="116"/>
    </row>
    <row r="139" s="18" customFormat="1" customHeight="1" spans="1:1">
      <c r="A139" s="116"/>
    </row>
    <row r="140" s="18" customFormat="1" customHeight="1" spans="1:1">
      <c r="A140" s="116"/>
    </row>
    <row r="141" s="18" customFormat="1" spans="1:1">
      <c r="A141" s="116"/>
    </row>
    <row r="142" s="18" customFormat="1" customHeight="1" spans="1:1">
      <c r="A142" s="116"/>
    </row>
    <row r="143" s="18" customFormat="1" spans="1:1">
      <c r="A143" s="116"/>
    </row>
    <row r="144" s="18" customFormat="1" ht="12" spans="1:1">
      <c r="A144" s="115"/>
    </row>
    <row r="145" s="18" customFormat="1" customHeight="1" spans="1:1">
      <c r="A145" s="116"/>
    </row>
    <row r="146" s="18" customFormat="1" spans="1:1">
      <c r="A146" s="116"/>
    </row>
    <row r="147" s="18" customFormat="1" customHeight="1" spans="1:1">
      <c r="A147" s="116"/>
    </row>
    <row r="148" s="18" customFormat="1" customHeight="1" spans="1:1">
      <c r="A148" s="116"/>
    </row>
    <row r="149" s="18" customFormat="1" spans="1:1">
      <c r="A149" s="116"/>
    </row>
    <row r="150" s="18" customFormat="1" customHeight="1" spans="1:1">
      <c r="A150" s="116"/>
    </row>
    <row r="151" s="18" customForma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ht="12" spans="1:1">
      <c r="A154" s="115"/>
    </row>
    <row r="155" s="18" customFormat="1" customHeight="1" spans="1:1">
      <c r="A155" s="116"/>
    </row>
    <row r="156" s="18" customFormat="1" spans="1:1">
      <c r="A156" s="116"/>
    </row>
    <row r="157" s="18" customFormat="1" customHeight="1" spans="1:1">
      <c r="A157" s="116"/>
    </row>
    <row r="158" s="18" customFormat="1" customHeight="1" spans="1:1">
      <c r="A158" s="116"/>
    </row>
    <row r="159" s="18" customForma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pans="1:1">
      <c r="A163" s="115"/>
    </row>
    <row r="164" spans="1:1">
      <c r="A164" s="115"/>
    </row>
    <row r="165" customHeight="1" spans="1:1">
      <c r="A165" s="115"/>
    </row>
    <row r="166" spans="1:1">
      <c r="A166" s="115"/>
    </row>
    <row r="167" spans="1:1">
      <c r="A167" s="115"/>
    </row>
    <row r="168" customHeight="1" spans="1:1">
      <c r="A168" s="115"/>
    </row>
    <row r="169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</sheetData>
  <mergeCells count="37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  <mergeCell ref="A126:C126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1;RS131;ABO131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1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topLeftCell="A70" workbookViewId="0">
      <selection activeCell="C103" sqref="C103:C104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172</v>
      </c>
      <c r="C15" s="51" t="s">
        <v>59</v>
      </c>
      <c r="D15" s="47">
        <v>1128.33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1128.33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1128.33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1128.33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1128.33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105.72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35.2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140.92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1269.25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253.85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19.04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12.69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2.54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31.73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101.54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38.08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7.62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467.09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124.7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477.42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140.92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467.09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477.42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1085.43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2213.76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f>MATERIAIS!H40</f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2213.76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/>
      <c r="D104" s="70">
        <f>ROUND(($D$101*C104),2)</f>
        <v>0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2213.76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2423.38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15.75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72.7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121.17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209.62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209.62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1128.33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1085.43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2213.76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209.62</v>
      </c>
    </row>
    <row r="125" s="19" customFormat="1" ht="15.75" spans="1:4">
      <c r="A125" s="72" t="s">
        <v>164</v>
      </c>
      <c r="B125" s="72"/>
      <c r="C125" s="72"/>
      <c r="D125" s="74">
        <f>SUM(D123:D124)</f>
        <v>2423.38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2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topLeftCell="A52" workbookViewId="0">
      <selection activeCell="D55" sqref="D55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173</v>
      </c>
      <c r="C15" s="51" t="s">
        <v>59</v>
      </c>
      <c r="D15" s="47">
        <v>1161.78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0"/>
      <c r="D19" s="52">
        <f>D15</f>
        <v>1161.78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1161.78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1161.78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1161.78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108.86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36.25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145.11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1306.89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261.38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19.6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13.07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2.61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32.67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104.55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39.21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7.84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480.93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122.69</v>
      </c>
    </row>
    <row r="56" s="18" customFormat="1" ht="15.75" spans="1:4">
      <c r="A56" s="68" t="s">
        <v>66</v>
      </c>
      <c r="B56" s="69" t="s">
        <v>106</v>
      </c>
      <c r="C56" s="69"/>
      <c r="D56" s="70">
        <f>ROUND((13.1*22*0.8),2)</f>
        <v>230.56</v>
      </c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475.41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145.11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480.93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475.41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1101.45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2263.23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2263.23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/>
      <c r="D104" s="70">
        <f>ROUND(($D$101*C104),2)</f>
        <v>0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2263.23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2477.54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16.1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74.33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123.88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214.31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214.31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1161.78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1101.45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2263.23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214.31</v>
      </c>
    </row>
    <row r="125" s="19" customFormat="1" ht="15.75" spans="1:4">
      <c r="A125" s="72" t="s">
        <v>164</v>
      </c>
      <c r="B125" s="72"/>
      <c r="C125" s="72"/>
      <c r="D125" s="74">
        <f>SUM(D123:D124)</f>
        <v>2477.54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2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F176"/>
  <sheetViews>
    <sheetView workbookViewId="0">
      <selection activeCell="D57" sqref="D57"/>
    </sheetView>
  </sheetViews>
  <sheetFormatPr defaultColWidth="9" defaultRowHeight="15"/>
  <cols>
    <col min="1" max="1" width="9.42857142857143" style="20" customWidth="1"/>
    <col min="2" max="2" width="70.1428571428571" style="21" customWidth="1"/>
    <col min="3" max="3" width="15" style="21" customWidth="1"/>
    <col min="4" max="4" width="14.2857142857143" style="21" customWidth="1"/>
    <col min="5" max="5" width="4.28571428571429" style="21" customWidth="1"/>
    <col min="6" max="994" width="9.14285714285714" style="21"/>
    <col min="995" max="16384" width="9.14285714285714"/>
  </cols>
  <sheetData>
    <row r="1" ht="20.25" spans="1:994">
      <c r="A1" s="22" t="s">
        <v>0</v>
      </c>
      <c r="B1" s="23"/>
      <c r="C1" s="23"/>
      <c r="D1" s="2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</row>
    <row r="2" ht="15.75" spans="1:993">
      <c r="A2" s="25" t="s">
        <v>1</v>
      </c>
      <c r="B2" s="26"/>
      <c r="C2" s="27"/>
      <c r="D2" s="28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</row>
    <row r="3" ht="15.75" spans="1:993">
      <c r="A3" s="25" t="s">
        <v>2</v>
      </c>
      <c r="B3" s="29"/>
      <c r="C3" s="27"/>
      <c r="D3" s="2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</row>
    <row r="4" ht="15.75" spans="1:993">
      <c r="A4" s="25" t="s">
        <v>3</v>
      </c>
      <c r="B4" s="29"/>
      <c r="C4" s="27"/>
      <c r="D4" s="28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</row>
    <row r="5" s="18" customFormat="1" ht="15.75" spans="1:4">
      <c r="A5" s="30" t="s">
        <v>4</v>
      </c>
      <c r="B5" s="31"/>
      <c r="C5" s="32"/>
      <c r="D5" s="33"/>
    </row>
    <row r="6" s="18" customFormat="1" ht="15.75" spans="1:4">
      <c r="A6" s="30" t="s">
        <v>48</v>
      </c>
      <c r="B6" s="31"/>
      <c r="C6" s="32"/>
      <c r="D6" s="33"/>
    </row>
    <row r="7" s="18" customFormat="1" ht="15.75" spans="1:4">
      <c r="A7" s="30" t="s">
        <v>49</v>
      </c>
      <c r="B7" s="31"/>
      <c r="C7" s="32"/>
      <c r="D7" s="33"/>
    </row>
    <row r="8" s="18" customFormat="1" ht="15.75" spans="1:4">
      <c r="A8" s="30" t="s">
        <v>50</v>
      </c>
      <c r="B8" s="34"/>
      <c r="C8" s="32"/>
      <c r="D8" s="33"/>
    </row>
    <row r="9" ht="15.75" spans="1:993">
      <c r="A9" s="30" t="s">
        <v>51</v>
      </c>
      <c r="B9" s="32"/>
      <c r="C9" s="27"/>
      <c r="D9" s="2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</row>
    <row r="10" s="18" customFormat="1" ht="15.75" spans="1:4">
      <c r="A10" s="30" t="s">
        <v>52</v>
      </c>
      <c r="B10" s="34"/>
      <c r="C10" s="32"/>
      <c r="D10" s="33"/>
    </row>
    <row r="11" s="19" customFormat="1" ht="15.75" spans="1:4">
      <c r="A11" s="35" t="s">
        <v>53</v>
      </c>
      <c r="B11" s="36"/>
      <c r="C11" s="36"/>
      <c r="D11" s="37"/>
    </row>
    <row r="12" s="18" customFormat="1" ht="15.75" spans="1:4">
      <c r="A12" s="38" t="s">
        <v>54</v>
      </c>
      <c r="B12" s="39"/>
      <c r="C12" s="40"/>
      <c r="D12" s="41"/>
    </row>
    <row r="13" ht="18.75" spans="1:993">
      <c r="A13" s="42" t="s">
        <v>55</v>
      </c>
      <c r="B13" s="42"/>
      <c r="C13" s="42"/>
      <c r="D13" s="42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</row>
    <row r="14" ht="31.5" spans="1:993">
      <c r="A14" s="43" t="s">
        <v>56</v>
      </c>
      <c r="B14" s="44" t="s">
        <v>16</v>
      </c>
      <c r="C14" s="44" t="s">
        <v>57</v>
      </c>
      <c r="D14" s="44" t="s">
        <v>58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</row>
    <row r="15" ht="15.75" spans="1:993">
      <c r="A15" s="45">
        <v>1</v>
      </c>
      <c r="B15" s="46" t="s">
        <v>174</v>
      </c>
      <c r="C15" s="45">
        <v>96</v>
      </c>
      <c r="D15" s="47">
        <v>1957.28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</row>
    <row r="16" ht="26.25" customHeight="1" spans="1:993">
      <c r="A16" s="48" t="s">
        <v>60</v>
      </c>
      <c r="B16" s="48"/>
      <c r="C16" s="48"/>
      <c r="D16" s="48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</row>
    <row r="17" ht="26.25" customHeight="1" spans="1:993">
      <c r="A17" s="49" t="s">
        <v>61</v>
      </c>
      <c r="B17" s="49"/>
      <c r="C17" s="49"/>
      <c r="D17" s="4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</row>
    <row r="18" ht="15.75" customHeight="1" spans="1:993">
      <c r="A18" s="43" t="s">
        <v>15</v>
      </c>
      <c r="B18" s="48" t="s">
        <v>16</v>
      </c>
      <c r="C18" s="44" t="s">
        <v>62</v>
      </c>
      <c r="D18" s="43" t="s">
        <v>63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</row>
    <row r="19" ht="15.75" customHeight="1" spans="1:993">
      <c r="A19" s="50" t="s">
        <v>64</v>
      </c>
      <c r="B19" s="46" t="s">
        <v>65</v>
      </c>
      <c r="C19" s="51">
        <v>0.5</v>
      </c>
      <c r="D19" s="52">
        <f>D15/2</f>
        <v>978.64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</row>
    <row r="20" ht="15.75" customHeight="1" spans="1:993">
      <c r="A20" s="50" t="s">
        <v>66</v>
      </c>
      <c r="B20" s="46" t="s">
        <v>67</v>
      </c>
      <c r="C20" s="51">
        <v>0</v>
      </c>
      <c r="D20" s="52">
        <f>ROUND((C20*D15),2)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</row>
    <row r="21" s="18" customFormat="1" ht="15.75" customHeight="1" spans="1:4">
      <c r="A21" s="50" t="s">
        <v>68</v>
      </c>
      <c r="B21" s="46" t="s">
        <v>69</v>
      </c>
      <c r="C21" s="50"/>
      <c r="D21" s="52"/>
    </row>
    <row r="22" s="18" customFormat="1" ht="15.75" customHeight="1" spans="1:4">
      <c r="A22" s="53" t="s">
        <v>70</v>
      </c>
      <c r="B22" s="53"/>
      <c r="C22" s="53"/>
      <c r="D22" s="54">
        <f>ROUND(SUM(D19:D21),2)</f>
        <v>978.64</v>
      </c>
    </row>
    <row r="23" ht="26.25" customHeight="1" spans="1:993">
      <c r="A23" s="49" t="s">
        <v>71</v>
      </c>
      <c r="B23" s="49"/>
      <c r="C23" s="49"/>
      <c r="D23" s="49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</row>
    <row r="24" ht="15.75" customHeight="1" spans="1:993">
      <c r="A24" s="43" t="s">
        <v>15</v>
      </c>
      <c r="B24" s="48" t="s">
        <v>16</v>
      </c>
      <c r="C24" s="44" t="s">
        <v>62</v>
      </c>
      <c r="D24" s="43" t="s">
        <v>63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</row>
    <row r="25" ht="15.75" customHeight="1" spans="1:993">
      <c r="A25" s="50" t="s">
        <v>64</v>
      </c>
      <c r="B25" s="46" t="s">
        <v>72</v>
      </c>
      <c r="C25" s="50"/>
      <c r="D25" s="52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</row>
    <row r="26" ht="15.75" customHeight="1" spans="1:993">
      <c r="A26" s="50" t="s">
        <v>66</v>
      </c>
      <c r="B26" s="46" t="s">
        <v>73</v>
      </c>
      <c r="C26" s="51">
        <v>0</v>
      </c>
      <c r="D26" s="52">
        <f>ROUND((C26*D22),2)</f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</row>
    <row r="27" s="18" customFormat="1" ht="15.75" customHeight="1" spans="1:4">
      <c r="A27" s="55" t="s">
        <v>68</v>
      </c>
      <c r="B27" s="56" t="s">
        <v>69</v>
      </c>
      <c r="C27" s="55"/>
      <c r="D27" s="57"/>
    </row>
    <row r="28" s="18" customFormat="1" ht="15.75" customHeight="1" spans="1:4">
      <c r="A28" s="58" t="s">
        <v>74</v>
      </c>
      <c r="B28" s="58"/>
      <c r="C28" s="58"/>
      <c r="D28" s="59">
        <f>ROUND(SUM(D25:D27),2)</f>
        <v>0</v>
      </c>
    </row>
    <row r="29" s="18" customFormat="1" ht="15.75" customHeight="1" spans="1:4">
      <c r="A29" s="60"/>
      <c r="B29" s="60"/>
      <c r="C29" s="60"/>
      <c r="D29" s="61"/>
    </row>
    <row r="30" ht="15.75" spans="1:993">
      <c r="A30" s="62" t="s">
        <v>75</v>
      </c>
      <c r="B30" s="62"/>
      <c r="C30" s="62"/>
      <c r="D30" s="62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</row>
    <row r="31" ht="15.75" spans="1:993">
      <c r="A31" s="63" t="s">
        <v>15</v>
      </c>
      <c r="B31" s="63" t="s">
        <v>76</v>
      </c>
      <c r="C31" s="63"/>
      <c r="D31" s="64" t="s">
        <v>63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</row>
    <row r="32" ht="15.75" spans="1:993">
      <c r="A32" s="65" t="s">
        <v>77</v>
      </c>
      <c r="B32" s="66" t="s">
        <v>78</v>
      </c>
      <c r="C32" s="66"/>
      <c r="D32" s="67">
        <f>D22</f>
        <v>978.64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</row>
    <row r="33" ht="15.75" spans="1:993">
      <c r="A33" s="68" t="s">
        <v>79</v>
      </c>
      <c r="B33" s="69" t="s">
        <v>80</v>
      </c>
      <c r="C33" s="69"/>
      <c r="D33" s="70">
        <f>D28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</row>
    <row r="34" ht="15.75" spans="1:993">
      <c r="A34" s="53" t="s">
        <v>81</v>
      </c>
      <c r="B34" s="53"/>
      <c r="C34" s="53"/>
      <c r="D34" s="54">
        <f>SUM(D32:D33)</f>
        <v>978.64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</row>
    <row r="35" s="18" customFormat="1" ht="15.75" customHeight="1" spans="1:4">
      <c r="A35" s="60"/>
      <c r="B35" s="60"/>
      <c r="C35" s="60"/>
      <c r="D35" s="61"/>
    </row>
    <row r="36" s="18" customFormat="1" ht="25.5" customHeight="1" spans="1:4">
      <c r="A36" s="48" t="s">
        <v>82</v>
      </c>
      <c r="B36" s="48"/>
      <c r="C36" s="48"/>
      <c r="D36" s="48"/>
    </row>
    <row r="37" s="18" customFormat="1" ht="31.5" customHeight="1" spans="1:4">
      <c r="A37" s="49" t="s">
        <v>83</v>
      </c>
      <c r="B37" s="49"/>
      <c r="C37" s="44" t="s">
        <v>62</v>
      </c>
      <c r="D37" s="44" t="s">
        <v>63</v>
      </c>
    </row>
    <row r="38" s="18" customFormat="1" ht="15.75" customHeight="1" spans="1:4">
      <c r="A38" s="68" t="s">
        <v>64</v>
      </c>
      <c r="B38" s="69" t="s">
        <v>84</v>
      </c>
      <c r="C38" s="71">
        <v>0.0937</v>
      </c>
      <c r="D38" s="70">
        <f>ROUND(($D$22*C38),2)</f>
        <v>91.7</v>
      </c>
    </row>
    <row r="39" s="18" customFormat="1" ht="15.75" customHeight="1" spans="1:4">
      <c r="A39" s="68" t="s">
        <v>66</v>
      </c>
      <c r="B39" s="69" t="s">
        <v>85</v>
      </c>
      <c r="C39" s="71">
        <v>0.0312</v>
      </c>
      <c r="D39" s="70">
        <f>ROUND(($D$22*C39),2)</f>
        <v>30.53</v>
      </c>
    </row>
    <row r="40" s="18" customFormat="1" ht="15.75" customHeight="1" spans="1:4">
      <c r="A40" s="72" t="s">
        <v>86</v>
      </c>
      <c r="B40" s="72"/>
      <c r="C40" s="73">
        <f>SUM(C38:C39)</f>
        <v>0.1249</v>
      </c>
      <c r="D40" s="74">
        <f>ROUND(SUM(D38:D39),2)</f>
        <v>122.23</v>
      </c>
    </row>
    <row r="41" s="18" customFormat="1" ht="15.75" customHeight="1" spans="1:4">
      <c r="A41" s="60"/>
      <c r="B41" s="60"/>
      <c r="C41" s="60"/>
      <c r="D41" s="61"/>
    </row>
    <row r="42" s="18" customFormat="1" ht="25.5" customHeight="1" spans="1:4">
      <c r="A42" s="44" t="s">
        <v>87</v>
      </c>
      <c r="B42" s="44"/>
      <c r="C42" s="44"/>
      <c r="D42" s="44"/>
    </row>
    <row r="43" s="18" customFormat="1" ht="25.5" customHeight="1" spans="1:4">
      <c r="A43" s="75" t="s">
        <v>88</v>
      </c>
      <c r="B43" s="75"/>
      <c r="C43" s="75"/>
      <c r="D43" s="76">
        <f>D22+D40</f>
        <v>1100.87</v>
      </c>
    </row>
    <row r="44" s="18" customFormat="1" ht="31.5" customHeight="1" spans="1:4">
      <c r="A44" s="49" t="s">
        <v>89</v>
      </c>
      <c r="B44" s="49"/>
      <c r="C44" s="44" t="s">
        <v>62</v>
      </c>
      <c r="D44" s="44" t="s">
        <v>63</v>
      </c>
    </row>
    <row r="45" s="18" customFormat="1" ht="15.75" customHeight="1" spans="1:4">
      <c r="A45" s="68" t="s">
        <v>64</v>
      </c>
      <c r="B45" s="69" t="s">
        <v>90</v>
      </c>
      <c r="C45" s="71">
        <v>0.2</v>
      </c>
      <c r="D45" s="70">
        <f t="shared" ref="D45:D52" si="0">ROUND(($D$43*C45),2)</f>
        <v>220.17</v>
      </c>
    </row>
    <row r="46" s="18" customFormat="1" ht="15.75" customHeight="1" spans="1:4">
      <c r="A46" s="68" t="s">
        <v>66</v>
      </c>
      <c r="B46" s="69" t="s">
        <v>91</v>
      </c>
      <c r="C46" s="71">
        <v>0.015</v>
      </c>
      <c r="D46" s="70">
        <f t="shared" si="0"/>
        <v>16.51</v>
      </c>
    </row>
    <row r="47" s="18" customFormat="1" ht="15.75" customHeight="1" spans="1:4">
      <c r="A47" s="68" t="s">
        <v>68</v>
      </c>
      <c r="B47" s="69" t="s">
        <v>92</v>
      </c>
      <c r="C47" s="71">
        <v>0.01</v>
      </c>
      <c r="D47" s="70">
        <f t="shared" si="0"/>
        <v>11.01</v>
      </c>
    </row>
    <row r="48" s="18" customFormat="1" ht="15.75" customHeight="1" spans="1:4">
      <c r="A48" s="68" t="s">
        <v>93</v>
      </c>
      <c r="B48" s="69" t="s">
        <v>94</v>
      </c>
      <c r="C48" s="71">
        <v>0.002</v>
      </c>
      <c r="D48" s="70">
        <f t="shared" si="0"/>
        <v>2.2</v>
      </c>
    </row>
    <row r="49" s="18" customFormat="1" ht="15.75" customHeight="1" spans="1:4">
      <c r="A49" s="68" t="s">
        <v>95</v>
      </c>
      <c r="B49" s="69" t="s">
        <v>96</v>
      </c>
      <c r="C49" s="71">
        <v>0.025</v>
      </c>
      <c r="D49" s="70">
        <f t="shared" si="0"/>
        <v>27.52</v>
      </c>
    </row>
    <row r="50" s="18" customFormat="1" ht="15.75" customHeight="1" spans="1:4">
      <c r="A50" s="68" t="s">
        <v>97</v>
      </c>
      <c r="B50" s="69" t="s">
        <v>98</v>
      </c>
      <c r="C50" s="71">
        <v>0.08</v>
      </c>
      <c r="D50" s="70">
        <f t="shared" si="0"/>
        <v>88.07</v>
      </c>
    </row>
    <row r="51" s="18" customFormat="1" ht="31.5" customHeight="1" spans="1:4">
      <c r="A51" s="77" t="s">
        <v>99</v>
      </c>
      <c r="B51" s="78" t="s">
        <v>100</v>
      </c>
      <c r="C51" s="79">
        <v>0.03</v>
      </c>
      <c r="D51" s="80">
        <f t="shared" si="0"/>
        <v>33.03</v>
      </c>
    </row>
    <row r="52" s="18" customFormat="1" ht="15.75" customHeight="1" spans="1:4">
      <c r="A52" s="68" t="s">
        <v>101</v>
      </c>
      <c r="B52" s="69" t="s">
        <v>102</v>
      </c>
      <c r="C52" s="71">
        <v>0.006</v>
      </c>
      <c r="D52" s="70">
        <f t="shared" si="0"/>
        <v>6.61</v>
      </c>
    </row>
    <row r="53" s="18" customFormat="1" ht="15.75" customHeight="1" spans="1:4">
      <c r="A53" s="72" t="s">
        <v>103</v>
      </c>
      <c r="B53" s="72"/>
      <c r="C53" s="73">
        <f>SUM(C45:C52)</f>
        <v>0.368</v>
      </c>
      <c r="D53" s="74">
        <f>SUM(D45:D52)</f>
        <v>405.12</v>
      </c>
    </row>
    <row r="54" s="18" customFormat="1" ht="15.75" customHeight="1" spans="1:4">
      <c r="A54" s="81" t="s">
        <v>104</v>
      </c>
      <c r="B54" s="81"/>
      <c r="C54" s="81"/>
      <c r="D54" s="82" t="s">
        <v>63</v>
      </c>
    </row>
    <row r="55" s="18" customFormat="1" ht="15.75" spans="1:4">
      <c r="A55" s="68" t="s">
        <v>64</v>
      </c>
      <c r="B55" s="69" t="s">
        <v>105</v>
      </c>
      <c r="C55" s="69"/>
      <c r="D55" s="70">
        <f>ROUND(((3.7*52)-(6%*D15)),2)</f>
        <v>74.96</v>
      </c>
    </row>
    <row r="56" s="18" customFormat="1" ht="15.75" spans="1:4">
      <c r="A56" s="68" t="s">
        <v>66</v>
      </c>
      <c r="B56" s="69" t="s">
        <v>106</v>
      </c>
      <c r="C56" s="69"/>
      <c r="D56" s="70"/>
    </row>
    <row r="57" s="18" customFormat="1" ht="15.75" spans="1:4">
      <c r="A57" s="68" t="s">
        <v>68</v>
      </c>
      <c r="B57" s="69" t="s">
        <v>107</v>
      </c>
      <c r="C57" s="69"/>
      <c r="D57" s="70">
        <v>110</v>
      </c>
    </row>
    <row r="58" s="18" customFormat="1" ht="15.75" spans="1:4">
      <c r="A58" s="68" t="s">
        <v>93</v>
      </c>
      <c r="B58" s="69" t="s">
        <v>108</v>
      </c>
      <c r="C58" s="69"/>
      <c r="D58" s="70">
        <v>10</v>
      </c>
    </row>
    <row r="59" s="18" customFormat="1" ht="15.75" spans="1:4">
      <c r="A59" s="68" t="s">
        <v>95</v>
      </c>
      <c r="B59" s="69" t="s">
        <v>109</v>
      </c>
      <c r="C59" s="69"/>
      <c r="D59" s="70">
        <v>2.16</v>
      </c>
    </row>
    <row r="60" s="18" customFormat="1" ht="15.75" spans="1:4">
      <c r="A60" s="83" t="s">
        <v>97</v>
      </c>
      <c r="B60" s="84" t="s">
        <v>110</v>
      </c>
      <c r="C60" s="69"/>
      <c r="D60" s="70"/>
    </row>
    <row r="61" ht="15.75" spans="1:993">
      <c r="A61" s="83" t="s">
        <v>99</v>
      </c>
      <c r="B61" s="84" t="s">
        <v>69</v>
      </c>
      <c r="C61" s="84"/>
      <c r="D61" s="52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</row>
    <row r="62" ht="15.75" spans="1:993">
      <c r="A62" s="53" t="s">
        <v>111</v>
      </c>
      <c r="B62" s="53"/>
      <c r="C62" s="53"/>
      <c r="D62" s="54">
        <f>SUM(D55:D61)</f>
        <v>197.12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</row>
    <row r="63" s="18" customFormat="1" ht="15.75" customHeight="1" spans="1:4">
      <c r="A63" s="60"/>
      <c r="B63" s="60"/>
      <c r="C63" s="60"/>
      <c r="D63" s="61"/>
    </row>
    <row r="64" ht="15.75" spans="1:993">
      <c r="A64" s="82" t="s">
        <v>112</v>
      </c>
      <c r="B64" s="82"/>
      <c r="C64" s="82"/>
      <c r="D64" s="82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</row>
    <row r="65" ht="15.75" spans="1:993">
      <c r="A65" s="85" t="s">
        <v>15</v>
      </c>
      <c r="B65" s="85" t="s">
        <v>76</v>
      </c>
      <c r="C65" s="85"/>
      <c r="D65" s="85" t="s">
        <v>63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</row>
    <row r="66" ht="15.75" spans="1:993">
      <c r="A66" s="68" t="s">
        <v>113</v>
      </c>
      <c r="B66" s="69" t="s">
        <v>114</v>
      </c>
      <c r="C66" s="71">
        <f>C40</f>
        <v>0.1249</v>
      </c>
      <c r="D66" s="70">
        <f>D40</f>
        <v>122.23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</row>
    <row r="67" ht="15.75" spans="1:993">
      <c r="A67" s="68" t="s">
        <v>115</v>
      </c>
      <c r="B67" s="69" t="s">
        <v>116</v>
      </c>
      <c r="C67" s="71">
        <f>C53</f>
        <v>0.368</v>
      </c>
      <c r="D67" s="70">
        <f>D53</f>
        <v>405.12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</row>
    <row r="68" ht="15.75" spans="1:993">
      <c r="A68" s="68" t="s">
        <v>117</v>
      </c>
      <c r="B68" s="69" t="s">
        <v>118</v>
      </c>
      <c r="C68" s="69"/>
      <c r="D68" s="70">
        <f>D62</f>
        <v>197.12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</row>
    <row r="69" ht="15.75" spans="1:993">
      <c r="A69" s="86" t="s">
        <v>119</v>
      </c>
      <c r="B69" s="87"/>
      <c r="C69" s="88">
        <f>SUM(C66:C68)</f>
        <v>0.4929</v>
      </c>
      <c r="D69" s="54">
        <f>SUM(D66:D68)</f>
        <v>724.47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</row>
    <row r="70" s="18" customFormat="1" ht="15.75" customHeight="1" spans="1:4">
      <c r="A70" s="60"/>
      <c r="B70" s="60"/>
      <c r="C70" s="60"/>
      <c r="D70" s="61"/>
    </row>
    <row r="71" ht="25.5" customHeight="1" spans="1:993">
      <c r="A71" s="48" t="s">
        <v>120</v>
      </c>
      <c r="B71" s="48"/>
      <c r="C71" s="48"/>
      <c r="D71" s="48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</row>
    <row r="72" ht="15.75" spans="1:993">
      <c r="A72" s="83" t="s">
        <v>64</v>
      </c>
      <c r="B72" s="89" t="s">
        <v>121</v>
      </c>
      <c r="C72" s="90"/>
      <c r="D72" s="91">
        <f>ROUND(C72*D34,2)</f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</row>
    <row r="73" ht="15.75" spans="1:993">
      <c r="A73" s="83" t="s">
        <v>66</v>
      </c>
      <c r="B73" s="92" t="s">
        <v>122</v>
      </c>
      <c r="C73" s="93"/>
      <c r="D73" s="94">
        <f>ROUND((D72*C73),2)</f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</row>
    <row r="74" ht="15.75" spans="1:993">
      <c r="A74" s="83" t="s">
        <v>68</v>
      </c>
      <c r="B74" s="92" t="s">
        <v>123</v>
      </c>
      <c r="C74" s="95"/>
      <c r="D74" s="94">
        <f>ROUND((D22*C74),2)</f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</row>
    <row r="75" ht="15.75" spans="1:993">
      <c r="A75" s="83" t="s">
        <v>93</v>
      </c>
      <c r="B75" s="89" t="s">
        <v>124</v>
      </c>
      <c r="C75" s="96"/>
      <c r="D75" s="91">
        <f>ROUND(((D22+D69)/12+0.5*D46)*C75,2)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</row>
    <row r="76" ht="15.75" spans="1:993">
      <c r="A76" s="83" t="s">
        <v>95</v>
      </c>
      <c r="B76" s="92" t="s">
        <v>125</v>
      </c>
      <c r="C76" s="97"/>
      <c r="D76" s="94">
        <f>ROUND((D75*C76),2)</f>
        <v>0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</row>
    <row r="77" ht="15.75" spans="1:993">
      <c r="A77" s="83" t="s">
        <v>97</v>
      </c>
      <c r="B77" s="92" t="s">
        <v>126</v>
      </c>
      <c r="C77" s="98"/>
      <c r="D77" s="94">
        <f>ROUND(($D$22*C77),2)</f>
        <v>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</row>
    <row r="78" ht="15.75" spans="1:993">
      <c r="A78" s="86" t="s">
        <v>127</v>
      </c>
      <c r="B78" s="87"/>
      <c r="C78" s="88">
        <f>SUM(C72:C77)</f>
        <v>0</v>
      </c>
      <c r="D78" s="54">
        <f>ROUND(SUM(D72:D77),2)</f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</row>
    <row r="79" s="18" customFormat="1" ht="15.75" customHeight="1" spans="1:4">
      <c r="A79" s="60"/>
      <c r="B79" s="60"/>
      <c r="C79" s="60"/>
      <c r="D79" s="61"/>
    </row>
    <row r="80" ht="25.5" customHeight="1" spans="1:993">
      <c r="A80" s="44" t="s">
        <v>128</v>
      </c>
      <c r="B80" s="44"/>
      <c r="C80" s="44"/>
      <c r="D80" s="4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</row>
    <row r="81" ht="25.5" customHeight="1" spans="1:993">
      <c r="A81" s="75" t="s">
        <v>129</v>
      </c>
      <c r="B81" s="75"/>
      <c r="C81" s="75"/>
      <c r="D81" s="76">
        <f>D22+D69+D78</f>
        <v>1703.11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</row>
    <row r="82" s="18" customFormat="1" ht="15.75" customHeight="1" spans="1:4">
      <c r="A82" s="60"/>
      <c r="B82" s="60"/>
      <c r="C82" s="60"/>
      <c r="D82" s="61"/>
    </row>
    <row r="83" ht="25.5" customHeight="1" spans="1:993">
      <c r="A83" s="48" t="s">
        <v>130</v>
      </c>
      <c r="B83" s="48"/>
      <c r="C83" s="48"/>
      <c r="D83" s="48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</row>
    <row r="84" ht="15.75" spans="1:993">
      <c r="A84" s="82" t="s">
        <v>15</v>
      </c>
      <c r="B84" s="85" t="s">
        <v>16</v>
      </c>
      <c r="C84" s="44" t="s">
        <v>62</v>
      </c>
      <c r="D84" s="82" t="s">
        <v>63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</row>
    <row r="85" ht="15.75" spans="1:993">
      <c r="A85" s="68" t="s">
        <v>64</v>
      </c>
      <c r="B85" s="69" t="s">
        <v>131</v>
      </c>
      <c r="C85" s="71"/>
      <c r="D85" s="70">
        <f>ROUND(C85*$D$32,2)</f>
        <v>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</row>
    <row r="86" ht="15.75" spans="1:993">
      <c r="A86" s="68" t="s">
        <v>66</v>
      </c>
      <c r="B86" s="69" t="s">
        <v>132</v>
      </c>
      <c r="C86" s="71"/>
      <c r="D86" s="70">
        <f>ROUND(C86*$D$32,2)</f>
        <v>0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</row>
    <row r="87" ht="15.75" spans="1:993">
      <c r="A87" s="68" t="s">
        <v>68</v>
      </c>
      <c r="B87" s="69" t="s">
        <v>133</v>
      </c>
      <c r="C87" s="71"/>
      <c r="D87" s="70">
        <f t="shared" ref="D87:D89" si="1">ROUND(C87*$D$32,2)</f>
        <v>0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</row>
    <row r="88" ht="15.75" spans="1:993">
      <c r="A88" s="68" t="s">
        <v>93</v>
      </c>
      <c r="B88" s="69" t="s">
        <v>134</v>
      </c>
      <c r="C88" s="71"/>
      <c r="D88" s="70">
        <f t="shared" si="1"/>
        <v>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</row>
    <row r="89" ht="15.75" spans="1:993">
      <c r="A89" s="68" t="s">
        <v>97</v>
      </c>
      <c r="B89" s="69" t="s">
        <v>69</v>
      </c>
      <c r="C89" s="71"/>
      <c r="D89" s="70">
        <f t="shared" si="1"/>
        <v>0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</row>
    <row r="90" ht="15.75" spans="1:993">
      <c r="A90" s="99" t="s">
        <v>135</v>
      </c>
      <c r="B90" s="100"/>
      <c r="C90" s="73">
        <f>SUM(C85:C89)</f>
        <v>0</v>
      </c>
      <c r="D90" s="74">
        <f>ROUND(SUM(D85:D89),2)</f>
        <v>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</row>
    <row r="91" ht="15.75" spans="1:993">
      <c r="A91" s="60"/>
      <c r="B91" s="60"/>
      <c r="C91" s="60"/>
      <c r="D91" s="6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</row>
    <row r="92" ht="15.75" spans="1:993">
      <c r="A92" s="48" t="s">
        <v>136</v>
      </c>
      <c r="B92" s="48"/>
      <c r="C92" s="48"/>
      <c r="D92" s="48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</row>
    <row r="93" ht="15.75" spans="1:993">
      <c r="A93" s="44" t="s">
        <v>15</v>
      </c>
      <c r="B93" s="101" t="s">
        <v>16</v>
      </c>
      <c r="C93" s="44"/>
      <c r="D93" s="44" t="s">
        <v>63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</row>
    <row r="94" s="18" customFormat="1" ht="15.75" spans="1:4">
      <c r="A94" s="68" t="s">
        <v>64</v>
      </c>
      <c r="B94" s="69" t="s">
        <v>137</v>
      </c>
      <c r="C94" s="71"/>
      <c r="D94" s="94">
        <f>UNIFORMES!H22</f>
        <v>0</v>
      </c>
    </row>
    <row r="95" s="18" customFormat="1" ht="15.75" spans="1:4">
      <c r="A95" s="68" t="s">
        <v>66</v>
      </c>
      <c r="B95" s="69" t="s">
        <v>138</v>
      </c>
      <c r="C95" s="71"/>
      <c r="D95" s="94">
        <v>0</v>
      </c>
    </row>
    <row r="96" s="18" customFormat="1" ht="15.75" spans="1:4">
      <c r="A96" s="68" t="s">
        <v>68</v>
      </c>
      <c r="B96" s="69" t="s">
        <v>139</v>
      </c>
      <c r="C96" s="71"/>
      <c r="D96" s="94">
        <v>0</v>
      </c>
    </row>
    <row r="97" ht="15.75" spans="1:993">
      <c r="A97" s="68" t="s">
        <v>93</v>
      </c>
      <c r="B97" s="69" t="s">
        <v>69</v>
      </c>
      <c r="C97" s="71"/>
      <c r="D97" s="94">
        <v>0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</row>
    <row r="98" s="18" customFormat="1" ht="15.75" customHeight="1" spans="1:4">
      <c r="A98" s="72" t="s">
        <v>140</v>
      </c>
      <c r="B98" s="72"/>
      <c r="C98" s="72"/>
      <c r="D98" s="102">
        <f>ROUND(SUM(D94:D97),2)</f>
        <v>0</v>
      </c>
    </row>
    <row r="99" ht="25.5" customHeight="1" spans="1:993">
      <c r="A99" s="60"/>
      <c r="B99" s="60"/>
      <c r="C99" s="60"/>
      <c r="D99" s="6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</row>
    <row r="100" ht="15.75" spans="1:993">
      <c r="A100" s="44" t="s">
        <v>141</v>
      </c>
      <c r="B100" s="44"/>
      <c r="C100" s="44"/>
      <c r="D100" s="4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</row>
    <row r="101" ht="15.75" spans="1:993">
      <c r="A101" s="75" t="s">
        <v>142</v>
      </c>
      <c r="B101" s="75"/>
      <c r="C101" s="75"/>
      <c r="D101" s="76">
        <f>SUM(D81+D90+D98)</f>
        <v>1703.11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</row>
    <row r="102" ht="15.75" spans="1:993">
      <c r="A102" s="44"/>
      <c r="B102" s="103" t="s">
        <v>143</v>
      </c>
      <c r="C102" s="44" t="s">
        <v>62</v>
      </c>
      <c r="D102" s="44" t="s">
        <v>63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</row>
    <row r="103" ht="15.75" spans="1:993">
      <c r="A103" s="68" t="s">
        <v>64</v>
      </c>
      <c r="B103" s="69" t="s">
        <v>144</v>
      </c>
      <c r="C103" s="71"/>
      <c r="D103" s="70">
        <f>ROUND(($D$101*C103),2)</f>
        <v>0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</row>
    <row r="104" ht="15.75" spans="1:993">
      <c r="A104" s="68" t="s">
        <v>66</v>
      </c>
      <c r="B104" s="69" t="s">
        <v>145</v>
      </c>
      <c r="C104" s="71"/>
      <c r="D104" s="70">
        <f>ROUND(($D$101*C104),2)</f>
        <v>0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</row>
    <row r="105" s="18" customFormat="1" ht="15.75" customHeight="1" spans="1:4">
      <c r="A105" s="68"/>
      <c r="B105" s="69" t="s">
        <v>146</v>
      </c>
      <c r="C105" s="71"/>
      <c r="D105" s="70">
        <f>D101+D103+D104</f>
        <v>1703.11</v>
      </c>
    </row>
    <row r="106" ht="25.5" customHeight="1" spans="1:993">
      <c r="A106" s="68" t="s">
        <v>68</v>
      </c>
      <c r="B106" s="104" t="s">
        <v>147</v>
      </c>
      <c r="C106" s="105">
        <f>(100-(C113*100))/100</f>
        <v>0.9135</v>
      </c>
      <c r="D106" s="70">
        <f>ROUND(D105/C106,2)</f>
        <v>1864.38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</row>
    <row r="107" ht="25.5" customHeight="1" spans="1:993">
      <c r="A107" s="68"/>
      <c r="B107" s="69" t="s">
        <v>148</v>
      </c>
      <c r="C107" s="71"/>
      <c r="D107" s="70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</row>
    <row r="108" s="19" customFormat="1" ht="25.5" customHeight="1" spans="1:4">
      <c r="A108" s="68"/>
      <c r="B108" s="69" t="s">
        <v>149</v>
      </c>
      <c r="C108" s="106">
        <v>0.0065</v>
      </c>
      <c r="D108" s="70">
        <f>ROUND($D$106*C108,2)</f>
        <v>12.12</v>
      </c>
    </row>
    <row r="109" s="19" customFormat="1" ht="15.75" spans="1:4">
      <c r="A109" s="68"/>
      <c r="B109" s="69" t="s">
        <v>150</v>
      </c>
      <c r="C109" s="71">
        <v>0.03</v>
      </c>
      <c r="D109" s="70">
        <f t="shared" ref="D109:D112" si="2">ROUND($D$106*C109,2)</f>
        <v>55.93</v>
      </c>
    </row>
    <row r="110" s="19" customFormat="1" ht="15.75" spans="1:4">
      <c r="A110" s="68"/>
      <c r="B110" s="69" t="s">
        <v>151</v>
      </c>
      <c r="C110" s="71"/>
      <c r="D110" s="70">
        <f t="shared" si="2"/>
        <v>0</v>
      </c>
    </row>
    <row r="111" s="19" customFormat="1" ht="15.75" spans="1:4">
      <c r="A111" s="68"/>
      <c r="B111" s="69" t="s">
        <v>152</v>
      </c>
      <c r="C111" s="71"/>
      <c r="D111" s="70">
        <f t="shared" si="2"/>
        <v>0</v>
      </c>
    </row>
    <row r="112" s="19" customFormat="1" ht="15.75" spans="1:4">
      <c r="A112" s="68"/>
      <c r="B112" s="69" t="s">
        <v>153</v>
      </c>
      <c r="C112" s="71">
        <v>0.05</v>
      </c>
      <c r="D112" s="70">
        <f t="shared" si="2"/>
        <v>93.22</v>
      </c>
    </row>
    <row r="113" s="19" customFormat="1" ht="15.75" spans="1:4">
      <c r="A113" s="68"/>
      <c r="B113" s="104" t="s">
        <v>154</v>
      </c>
      <c r="C113" s="107">
        <f>SUM(C107:C112)</f>
        <v>0.0865</v>
      </c>
      <c r="D113" s="108">
        <f>SUM(D108:D112)</f>
        <v>161.27</v>
      </c>
    </row>
    <row r="114" s="19" customFormat="1" ht="15.75" spans="1:4">
      <c r="A114" s="72" t="s">
        <v>155</v>
      </c>
      <c r="B114" s="72"/>
      <c r="C114" s="72"/>
      <c r="D114" s="74">
        <f>ROUND(SUM(D103:D104,D113),2)</f>
        <v>161.27</v>
      </c>
    </row>
    <row r="115" s="19" customFormat="1" ht="15.75" spans="1:4">
      <c r="A115" s="60"/>
      <c r="B115" s="60"/>
      <c r="C115" s="60"/>
      <c r="D115" s="61"/>
    </row>
    <row r="116" s="19" customFormat="1" ht="15.75" spans="1:4">
      <c r="A116" s="82" t="s">
        <v>156</v>
      </c>
      <c r="B116" s="82"/>
      <c r="C116" s="82"/>
      <c r="D116" s="82"/>
    </row>
    <row r="117" s="19" customFormat="1" ht="15.75" spans="1:7">
      <c r="A117" s="109"/>
      <c r="B117" s="85" t="s">
        <v>157</v>
      </c>
      <c r="C117" s="110"/>
      <c r="D117" s="82" t="s">
        <v>63</v>
      </c>
      <c r="G117" s="111"/>
    </row>
    <row r="118" s="19" customFormat="1" ht="15.75" spans="1:4">
      <c r="A118" s="68" t="s">
        <v>64</v>
      </c>
      <c r="B118" s="69" t="s">
        <v>158</v>
      </c>
      <c r="C118" s="71"/>
      <c r="D118" s="70">
        <f>D22</f>
        <v>978.64</v>
      </c>
    </row>
    <row r="119" s="19" customFormat="1" ht="15.75" spans="1:4">
      <c r="A119" s="68" t="s">
        <v>66</v>
      </c>
      <c r="B119" s="69" t="s">
        <v>159</v>
      </c>
      <c r="C119" s="71">
        <f>C69</f>
        <v>0.4929</v>
      </c>
      <c r="D119" s="70">
        <f>D69</f>
        <v>724.47</v>
      </c>
    </row>
    <row r="120" s="19" customFormat="1" ht="15.75" spans="1:4">
      <c r="A120" s="68" t="s">
        <v>68</v>
      </c>
      <c r="B120" s="69" t="s">
        <v>160</v>
      </c>
      <c r="C120" s="71">
        <f>C78</f>
        <v>0</v>
      </c>
      <c r="D120" s="70">
        <f>D78</f>
        <v>0</v>
      </c>
    </row>
    <row r="121" s="18" customFormat="1" ht="15.75" customHeight="1" spans="1:4">
      <c r="A121" s="68" t="s">
        <v>93</v>
      </c>
      <c r="B121" s="69" t="s">
        <v>161</v>
      </c>
      <c r="C121" s="71">
        <f>C90</f>
        <v>0</v>
      </c>
      <c r="D121" s="70">
        <f>D90</f>
        <v>0</v>
      </c>
    </row>
    <row r="122" s="19" customFormat="1" ht="15.75" spans="1:4">
      <c r="A122" s="68" t="s">
        <v>95</v>
      </c>
      <c r="B122" s="69" t="s">
        <v>162</v>
      </c>
      <c r="C122" s="71"/>
      <c r="D122" s="70">
        <f>D98</f>
        <v>0</v>
      </c>
    </row>
    <row r="123" s="19" customFormat="1" ht="15.75" spans="1:4">
      <c r="A123" s="99" t="s">
        <v>163</v>
      </c>
      <c r="B123" s="112"/>
      <c r="C123" s="113">
        <f>SUM(C118:C122)</f>
        <v>0.4929</v>
      </c>
      <c r="D123" s="74">
        <f>SUM(D118:D122)</f>
        <v>1703.11</v>
      </c>
    </row>
    <row r="124" s="19" customFormat="1" ht="15.75" spans="1:4">
      <c r="A124" s="68" t="s">
        <v>97</v>
      </c>
      <c r="B124" s="114" t="s">
        <v>143</v>
      </c>
      <c r="C124" s="114"/>
      <c r="D124" s="70">
        <f>D114</f>
        <v>161.27</v>
      </c>
    </row>
    <row r="125" s="19" customFormat="1" ht="15.75" spans="1:4">
      <c r="A125" s="72" t="s">
        <v>164</v>
      </c>
      <c r="B125" s="72"/>
      <c r="C125" s="72"/>
      <c r="D125" s="74">
        <f>SUM(D123:D124)</f>
        <v>1864.38</v>
      </c>
    </row>
    <row r="126" s="18" customFormat="1" ht="12" spans="1:1">
      <c r="A126" s="115"/>
    </row>
    <row r="127" s="19" customFormat="1" ht="12" spans="1:1">
      <c r="A127" s="115"/>
    </row>
    <row r="128" s="19" customFormat="1" ht="12" spans="1:1">
      <c r="A128" s="115"/>
    </row>
    <row r="129" s="19" customFormat="1" ht="12" spans="1:1">
      <c r="A129" s="115"/>
    </row>
    <row r="130" s="19" customFormat="1" ht="12" spans="1:1">
      <c r="A130" s="115"/>
    </row>
    <row r="131" spans="1:993">
      <c r="A131" s="115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</row>
    <row r="132" s="18" customFormat="1" ht="12" spans="1:1">
      <c r="A132" s="115"/>
    </row>
    <row r="133" customHeight="1" spans="1:993">
      <c r="A133" s="115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</row>
    <row r="134" spans="1:993">
      <c r="A134" s="115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</row>
    <row r="135" customHeight="1" spans="1:993">
      <c r="A135" s="11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</row>
    <row r="136" s="19" customFormat="1" customHeight="1" spans="1:1">
      <c r="A136" s="115"/>
    </row>
    <row r="137" s="19" customFormat="1" ht="12" spans="1:1">
      <c r="A137" s="115"/>
    </row>
    <row r="138" s="18" customFormat="1" ht="12" spans="1:1">
      <c r="A138" s="115"/>
    </row>
    <row r="139" s="18" customFormat="1" spans="1:1">
      <c r="A139" s="116"/>
    </row>
    <row r="140" s="18" customFormat="1" customHeight="1" spans="1:1">
      <c r="A140" s="116"/>
    </row>
    <row r="141" s="18" customFormat="1" customHeight="1" spans="1:1">
      <c r="A141" s="116"/>
    </row>
    <row r="142" s="18" customFormat="1" spans="1:1">
      <c r="A142" s="116"/>
    </row>
    <row r="143" s="18" customFormat="1" customHeight="1" spans="1:1">
      <c r="A143" s="116"/>
    </row>
    <row r="144" s="18" customFormat="1" spans="1:1">
      <c r="A144" s="116"/>
    </row>
    <row r="145" s="18" customFormat="1" ht="12" spans="1:1">
      <c r="A145" s="115"/>
    </row>
    <row r="146" s="18" customFormat="1" customHeight="1" spans="1:1">
      <c r="A146" s="116"/>
    </row>
    <row r="147" s="18" customFormat="1" spans="1:1">
      <c r="A147" s="116"/>
    </row>
    <row r="148" s="18" customFormat="1" customHeight="1" spans="1:1">
      <c r="A148" s="116"/>
    </row>
    <row r="149" s="18" customFormat="1" customHeight="1" spans="1:1">
      <c r="A149" s="116"/>
    </row>
    <row r="150" s="18" customFormat="1" spans="1:1">
      <c r="A150" s="116"/>
    </row>
    <row r="151" s="18" customFormat="1" customHeight="1" spans="1:1">
      <c r="A151" s="116"/>
    </row>
    <row r="152" s="18" customFormat="1" spans="1:1">
      <c r="A152" s="116"/>
    </row>
    <row r="153" s="18" customFormat="1" spans="1:1">
      <c r="A153" s="116"/>
    </row>
    <row r="154" s="18" customFormat="1" spans="1:1">
      <c r="A154" s="116"/>
    </row>
    <row r="155" s="18" customFormat="1" ht="12" spans="1:1">
      <c r="A155" s="115"/>
    </row>
    <row r="156" s="18" customFormat="1" customHeight="1" spans="1:1">
      <c r="A156" s="116"/>
    </row>
    <row r="157" s="18" customFormat="1" spans="1:1">
      <c r="A157" s="116"/>
    </row>
    <row r="158" s="18" customFormat="1" customHeight="1" spans="1:1">
      <c r="A158" s="116"/>
    </row>
    <row r="159" s="18" customFormat="1" customHeight="1" spans="1:1">
      <c r="A159" s="116"/>
    </row>
    <row r="160" s="18" customFormat="1" spans="1:1">
      <c r="A160" s="116"/>
    </row>
    <row r="161" s="18" customFormat="1" spans="1:1">
      <c r="A161" s="116"/>
    </row>
    <row r="162" s="18" customFormat="1" spans="1:1">
      <c r="A162" s="116"/>
    </row>
    <row r="163" s="18" customFormat="1" spans="1:1">
      <c r="A163" s="116"/>
    </row>
    <row r="164" spans="1:1">
      <c r="A164" s="115"/>
    </row>
    <row r="165" spans="1:1">
      <c r="A165" s="115"/>
    </row>
    <row r="166" customHeight="1" spans="1:1">
      <c r="A166" s="115"/>
    </row>
    <row r="167" spans="1:1">
      <c r="A167" s="115"/>
    </row>
    <row r="168" spans="1:1">
      <c r="A168" s="115"/>
    </row>
    <row r="169" customHeight="1" spans="1:1">
      <c r="A169" s="115"/>
    </row>
    <row r="170" spans="1:1">
      <c r="A170" s="115"/>
    </row>
    <row r="171" spans="1:1">
      <c r="A171" s="115"/>
    </row>
    <row r="172" spans="1:1">
      <c r="A172" s="115"/>
    </row>
    <row r="173" spans="1:1">
      <c r="A173" s="115"/>
    </row>
    <row r="174" spans="1:1">
      <c r="A174" s="115"/>
    </row>
    <row r="175" spans="1:1">
      <c r="A175" s="115"/>
    </row>
    <row r="176" spans="1:1">
      <c r="A176" s="115"/>
    </row>
  </sheetData>
  <mergeCells count="36">
    <mergeCell ref="A1:D1"/>
    <mergeCell ref="A11:D11"/>
    <mergeCell ref="A13:D13"/>
    <mergeCell ref="A16:D16"/>
    <mergeCell ref="A17:D17"/>
    <mergeCell ref="A22:C22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54:C54"/>
    <mergeCell ref="A62:C62"/>
    <mergeCell ref="A64:D64"/>
    <mergeCell ref="A69:B69"/>
    <mergeCell ref="A71:D71"/>
    <mergeCell ref="A78:B78"/>
    <mergeCell ref="A80:D80"/>
    <mergeCell ref="A81:C81"/>
    <mergeCell ref="A83:D83"/>
    <mergeCell ref="A90:B90"/>
    <mergeCell ref="A92:D92"/>
    <mergeCell ref="A98:C98"/>
    <mergeCell ref="A100:D100"/>
    <mergeCell ref="A101:C101"/>
    <mergeCell ref="A114:C114"/>
    <mergeCell ref="A116:D116"/>
    <mergeCell ref="A123:B123"/>
    <mergeCell ref="B124:C124"/>
    <mergeCell ref="A125:C125"/>
  </mergeCells>
  <dataValidations count="4">
    <dataValidation type="decimal" operator="between" allowBlank="1" showInputMessage="1" showErrorMessage="1" promptTitle="ATENÇÃO" prompt="O VALOR A SER  PREENCHIDO DEVERÁ SE REFERIR A UM PROFISSIONAL." sqref="HW104;RS104;ABO104;HW106:HW107;RS106:RS107;ABO106:ABO107">
      <formula1>0</formula1>
      <formula2>10000</formula2>
    </dataValidation>
    <dataValidation allowBlank="1" showInputMessage="1" showErrorMessage="1" prompt="O VALOR A SER PREENCHIDO DEVERÁ SE REFERIR A UM PROFISSIONAL." sqref="HV102;RR102;ABN102"/>
    <dataValidation allowBlank="1" showInputMessage="1" showErrorMessage="1" promptTitle="ATENÇÃO" sqref="HW103;RS103;ABO103"/>
    <dataValidation type="decimal" operator="between" allowBlank="1" showInputMessage="1" showErrorMessage="1" promptTitle="ATENÇÃO" sqref="HW132;RS132;ABO132">
      <formula1>0</formula1>
      <formula2>20000</formula2>
    </dataValidation>
  </dataValidations>
  <printOptions horizontalCentered="1"/>
  <pageMargins left="0.511811023622047" right="0.511811023622047" top="1.61417322834646" bottom="0.78740157480315" header="0.31496062992126" footer="0.31496062992126"/>
  <pageSetup paperSize="9" scale="62" firstPageNumber="0" orientation="portrait" useFirstPageNumber="1"/>
  <headerFooter>
    <oddHeader>&amp;C&amp;G
SERVIÇO PÚBLICO FEDERAL
MINISTÉRIO DA EDUCAÇÃO
UNIVERSIDADE FEDERAL DO SUL DA BAHIA</oddHeader>
  </headerFooter>
  <rowBreaks count="1" manualBreakCount="1">
    <brk id="60" max="3" man="1"/>
  </rowBreaks>
  <legacyDrawingHF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opLeftCell="A16" workbookViewId="0">
      <selection activeCell="A1" sqref="A1:H1"/>
    </sheetView>
  </sheetViews>
  <sheetFormatPr defaultColWidth="9" defaultRowHeight="15" outlineLevelCol="7"/>
  <cols>
    <col min="1" max="1" width="9.14285714285714" style="1"/>
    <col min="2" max="2" width="44.7142857142857" style="1" customWidth="1"/>
    <col min="3" max="3" width="13.5714285714286" style="1" customWidth="1"/>
    <col min="4" max="4" width="7.85714285714286" style="1" customWidth="1"/>
    <col min="5" max="5" width="11.8571428571429" style="1" customWidth="1"/>
    <col min="6" max="6" width="13.5714285714286" style="1" customWidth="1"/>
    <col min="7" max="7" width="13.2857142857143" style="1" customWidth="1"/>
    <col min="8" max="8" width="15.8571428571429" style="1" customWidth="1"/>
    <col min="9" max="16384" width="9.14285714285714" style="1"/>
  </cols>
  <sheetData>
    <row r="1" spans="1:8">
      <c r="A1" s="15" t="s">
        <v>175</v>
      </c>
      <c r="B1" s="15"/>
      <c r="C1" s="15"/>
      <c r="D1" s="15"/>
      <c r="E1" s="15"/>
      <c r="F1" s="15"/>
      <c r="G1" s="15"/>
      <c r="H1" s="15"/>
    </row>
    <row r="3" spans="1:8">
      <c r="A3" s="3" t="s">
        <v>176</v>
      </c>
      <c r="B3" s="3"/>
      <c r="C3" s="3"/>
      <c r="D3" s="3"/>
      <c r="E3" s="3"/>
      <c r="F3" s="3"/>
      <c r="G3" s="3"/>
      <c r="H3" s="3"/>
    </row>
    <row r="4" ht="28.5" spans="1:8">
      <c r="A4" s="4" t="s">
        <v>15</v>
      </c>
      <c r="B4" s="4" t="s">
        <v>16</v>
      </c>
      <c r="C4" s="5" t="s">
        <v>177</v>
      </c>
      <c r="D4" s="4" t="s">
        <v>178</v>
      </c>
      <c r="E4" s="5" t="s">
        <v>179</v>
      </c>
      <c r="F4" s="5" t="s">
        <v>180</v>
      </c>
      <c r="G4" s="4" t="s">
        <v>21</v>
      </c>
      <c r="H4" s="4" t="s">
        <v>20</v>
      </c>
    </row>
    <row r="5" ht="25.5" spans="1:8">
      <c r="A5" s="6">
        <v>1</v>
      </c>
      <c r="B5" s="7" t="s">
        <v>181</v>
      </c>
      <c r="C5" s="8" t="s">
        <v>182</v>
      </c>
      <c r="D5" s="8">
        <v>2</v>
      </c>
      <c r="E5" s="9"/>
      <c r="F5" s="9" t="s">
        <v>183</v>
      </c>
      <c r="G5" s="6">
        <v>4</v>
      </c>
      <c r="H5" s="10">
        <f>(E5*G5)/12</f>
        <v>0</v>
      </c>
    </row>
    <row r="6" spans="1:8">
      <c r="A6" s="6">
        <v>2</v>
      </c>
      <c r="B6" s="7" t="s">
        <v>184</v>
      </c>
      <c r="C6" s="8" t="s">
        <v>182</v>
      </c>
      <c r="D6" s="8">
        <v>2</v>
      </c>
      <c r="E6" s="9"/>
      <c r="F6" s="9" t="s">
        <v>183</v>
      </c>
      <c r="G6" s="6">
        <v>4</v>
      </c>
      <c r="H6" s="10">
        <f>(E6*G6)/12</f>
        <v>0</v>
      </c>
    </row>
    <row r="7" spans="1:8">
      <c r="A7" s="6">
        <v>3</v>
      </c>
      <c r="B7" s="7" t="s">
        <v>185</v>
      </c>
      <c r="C7" s="8" t="s">
        <v>182</v>
      </c>
      <c r="D7" s="8">
        <v>2</v>
      </c>
      <c r="E7" s="9"/>
      <c r="F7" s="9" t="s">
        <v>183</v>
      </c>
      <c r="G7" s="6">
        <v>4</v>
      </c>
      <c r="H7" s="10">
        <f>(E7*G7)/12</f>
        <v>0</v>
      </c>
    </row>
    <row r="8" ht="25.5" spans="1:8">
      <c r="A8" s="6">
        <v>4</v>
      </c>
      <c r="B8" s="7" t="s">
        <v>186</v>
      </c>
      <c r="C8" s="8" t="s">
        <v>187</v>
      </c>
      <c r="D8" s="8">
        <v>2</v>
      </c>
      <c r="E8" s="9"/>
      <c r="F8" s="9" t="s">
        <v>183</v>
      </c>
      <c r="G8" s="6">
        <v>4</v>
      </c>
      <c r="H8" s="10">
        <f t="shared" ref="H8:H10" si="0">(E8*G8)/12</f>
        <v>0</v>
      </c>
    </row>
    <row r="9" spans="1:8">
      <c r="A9" s="6">
        <v>5</v>
      </c>
      <c r="B9" s="7" t="s">
        <v>188</v>
      </c>
      <c r="C9" s="8" t="s">
        <v>187</v>
      </c>
      <c r="D9" s="8">
        <v>6</v>
      </c>
      <c r="E9" s="9"/>
      <c r="F9" s="9" t="s">
        <v>183</v>
      </c>
      <c r="G9" s="6">
        <v>12</v>
      </c>
      <c r="H9" s="10">
        <f t="shared" si="0"/>
        <v>0</v>
      </c>
    </row>
    <row r="10" ht="38.25" spans="1:8">
      <c r="A10" s="6">
        <v>6</v>
      </c>
      <c r="B10" s="7" t="s">
        <v>189</v>
      </c>
      <c r="C10" s="8" t="s">
        <v>182</v>
      </c>
      <c r="D10" s="8">
        <v>1</v>
      </c>
      <c r="E10" s="9"/>
      <c r="F10" s="9" t="s">
        <v>183</v>
      </c>
      <c r="G10" s="6">
        <v>2</v>
      </c>
      <c r="H10" s="10">
        <f t="shared" si="0"/>
        <v>0</v>
      </c>
    </row>
    <row r="11" spans="1:8">
      <c r="A11" s="11" t="s">
        <v>190</v>
      </c>
      <c r="B11" s="11"/>
      <c r="C11" s="11"/>
      <c r="D11" s="11"/>
      <c r="E11" s="11"/>
      <c r="F11" s="11"/>
      <c r="G11" s="11"/>
      <c r="H11" s="12">
        <f>SUM(H5:H10)</f>
        <v>0</v>
      </c>
    </row>
    <row r="12" spans="1:8">
      <c r="A12" s="16" t="s">
        <v>191</v>
      </c>
      <c r="B12" s="16"/>
      <c r="C12" s="16"/>
      <c r="D12" s="16"/>
      <c r="E12" s="16"/>
      <c r="F12" s="16"/>
      <c r="G12" s="16"/>
      <c r="H12" s="16"/>
    </row>
    <row r="14" ht="44.25" customHeight="1" spans="1:8">
      <c r="A14" s="17" t="s">
        <v>192</v>
      </c>
      <c r="B14" s="17"/>
      <c r="C14" s="17"/>
      <c r="D14" s="17"/>
      <c r="E14" s="17"/>
      <c r="F14" s="17"/>
      <c r="G14" s="17"/>
      <c r="H14" s="17"/>
    </row>
    <row r="15" ht="28.5" spans="1:8">
      <c r="A15" s="4" t="s">
        <v>15</v>
      </c>
      <c r="B15" s="4" t="s">
        <v>16</v>
      </c>
      <c r="C15" s="5" t="s">
        <v>177</v>
      </c>
      <c r="D15" s="4" t="s">
        <v>178</v>
      </c>
      <c r="E15" s="5" t="s">
        <v>179</v>
      </c>
      <c r="F15" s="5" t="s">
        <v>180</v>
      </c>
      <c r="G15" s="4" t="s">
        <v>21</v>
      </c>
      <c r="H15" s="4" t="s">
        <v>20</v>
      </c>
    </row>
    <row r="16" ht="63.75" spans="1:8">
      <c r="A16" s="6">
        <v>1</v>
      </c>
      <c r="B16" s="7" t="s">
        <v>193</v>
      </c>
      <c r="C16" s="8" t="s">
        <v>182</v>
      </c>
      <c r="D16" s="8">
        <v>2</v>
      </c>
      <c r="E16" s="9"/>
      <c r="F16" s="9" t="s">
        <v>183</v>
      </c>
      <c r="G16" s="6">
        <v>4</v>
      </c>
      <c r="H16" s="10">
        <f>(E16*G16)/12</f>
        <v>0</v>
      </c>
    </row>
    <row r="17" spans="1:8">
      <c r="A17" s="6">
        <v>2</v>
      </c>
      <c r="B17" s="7" t="s">
        <v>184</v>
      </c>
      <c r="C17" s="8" t="s">
        <v>182</v>
      </c>
      <c r="D17" s="8">
        <v>2</v>
      </c>
      <c r="E17" s="9"/>
      <c r="F17" s="9" t="s">
        <v>183</v>
      </c>
      <c r="G17" s="6">
        <v>4</v>
      </c>
      <c r="H17" s="10">
        <f>(E17*G17)/12</f>
        <v>0</v>
      </c>
    </row>
    <row r="18" ht="25.5" spans="1:8">
      <c r="A18" s="6">
        <v>3</v>
      </c>
      <c r="B18" s="7" t="s">
        <v>194</v>
      </c>
      <c r="C18" s="8" t="s">
        <v>182</v>
      </c>
      <c r="D18" s="8">
        <v>2</v>
      </c>
      <c r="E18" s="9"/>
      <c r="F18" s="9" t="s">
        <v>183</v>
      </c>
      <c r="G18" s="6">
        <v>4</v>
      </c>
      <c r="H18" s="10">
        <f>(E18*G18)/12</f>
        <v>0</v>
      </c>
    </row>
    <row r="19" ht="76.5" spans="1:8">
      <c r="A19" s="6">
        <v>4</v>
      </c>
      <c r="B19" s="7" t="s">
        <v>195</v>
      </c>
      <c r="C19" s="8" t="s">
        <v>187</v>
      </c>
      <c r="D19" s="8">
        <v>2</v>
      </c>
      <c r="E19" s="9"/>
      <c r="F19" s="9" t="s">
        <v>183</v>
      </c>
      <c r="G19" s="6">
        <v>4</v>
      </c>
      <c r="H19" s="10">
        <f t="shared" ref="H19:H21" si="1">(E19*G19)/12</f>
        <v>0</v>
      </c>
    </row>
    <row r="20" ht="51" spans="1:8">
      <c r="A20" s="6">
        <v>5</v>
      </c>
      <c r="B20" s="7" t="s">
        <v>196</v>
      </c>
      <c r="C20" s="8" t="s">
        <v>187</v>
      </c>
      <c r="D20" s="8">
        <v>6</v>
      </c>
      <c r="E20" s="9"/>
      <c r="F20" s="9" t="s">
        <v>183</v>
      </c>
      <c r="G20" s="6">
        <v>12</v>
      </c>
      <c r="H20" s="10">
        <f t="shared" si="1"/>
        <v>0</v>
      </c>
    </row>
    <row r="21" ht="38.25" spans="1:8">
      <c r="A21" s="6">
        <v>6</v>
      </c>
      <c r="B21" s="7" t="s">
        <v>189</v>
      </c>
      <c r="C21" s="8" t="s">
        <v>182</v>
      </c>
      <c r="D21" s="8">
        <v>1</v>
      </c>
      <c r="E21" s="9"/>
      <c r="F21" s="9" t="s">
        <v>183</v>
      </c>
      <c r="G21" s="6">
        <v>2</v>
      </c>
      <c r="H21" s="10">
        <f t="shared" si="1"/>
        <v>0</v>
      </c>
    </row>
    <row r="22" spans="1:8">
      <c r="A22" s="11" t="s">
        <v>190</v>
      </c>
      <c r="B22" s="11"/>
      <c r="C22" s="11"/>
      <c r="D22" s="11"/>
      <c r="E22" s="11"/>
      <c r="F22" s="11"/>
      <c r="G22" s="11"/>
      <c r="H22" s="12">
        <f>SUM(H16:H21)</f>
        <v>0</v>
      </c>
    </row>
    <row r="23" spans="1:8">
      <c r="A23" s="16" t="s">
        <v>191</v>
      </c>
      <c r="B23" s="16"/>
      <c r="C23" s="16"/>
      <c r="D23" s="16"/>
      <c r="E23" s="16"/>
      <c r="F23" s="16"/>
      <c r="G23" s="16"/>
      <c r="H23" s="16"/>
    </row>
    <row r="25" spans="1:8">
      <c r="A25" s="17" t="s">
        <v>197</v>
      </c>
      <c r="B25" s="17"/>
      <c r="C25" s="17"/>
      <c r="D25" s="17"/>
      <c r="E25" s="17"/>
      <c r="F25" s="17"/>
      <c r="G25" s="17"/>
      <c r="H25" s="17"/>
    </row>
    <row r="26" ht="28.5" spans="1:8">
      <c r="A26" s="4" t="s">
        <v>15</v>
      </c>
      <c r="B26" s="4" t="s">
        <v>16</v>
      </c>
      <c r="C26" s="5" t="s">
        <v>177</v>
      </c>
      <c r="D26" s="4" t="s">
        <v>178</v>
      </c>
      <c r="E26" s="5" t="s">
        <v>179</v>
      </c>
      <c r="F26" s="5" t="s">
        <v>180</v>
      </c>
      <c r="G26" s="4" t="s">
        <v>21</v>
      </c>
      <c r="H26" s="4" t="s">
        <v>20</v>
      </c>
    </row>
    <row r="27" ht="89.25" spans="1:8">
      <c r="A27" s="6">
        <v>1</v>
      </c>
      <c r="B27" s="7" t="s">
        <v>198</v>
      </c>
      <c r="C27" s="8" t="s">
        <v>182</v>
      </c>
      <c r="D27" s="8">
        <v>2</v>
      </c>
      <c r="E27" s="9"/>
      <c r="F27" s="9" t="s">
        <v>183</v>
      </c>
      <c r="G27" s="6">
        <v>4</v>
      </c>
      <c r="H27" s="10">
        <f>(E27*G27)/12</f>
        <v>0</v>
      </c>
    </row>
    <row r="28" ht="25.5" spans="1:8">
      <c r="A28" s="6">
        <v>2</v>
      </c>
      <c r="B28" s="7" t="s">
        <v>181</v>
      </c>
      <c r="C28" s="8" t="s">
        <v>182</v>
      </c>
      <c r="D28" s="8">
        <v>2</v>
      </c>
      <c r="E28" s="9"/>
      <c r="F28" s="9" t="s">
        <v>183</v>
      </c>
      <c r="G28" s="6">
        <v>4</v>
      </c>
      <c r="H28" s="10">
        <f>(E28*G28)/12</f>
        <v>0</v>
      </c>
    </row>
    <row r="29" spans="1:8">
      <c r="A29" s="6">
        <v>3</v>
      </c>
      <c r="B29" s="7" t="s">
        <v>184</v>
      </c>
      <c r="C29" s="8" t="s">
        <v>182</v>
      </c>
      <c r="D29" s="8">
        <v>2</v>
      </c>
      <c r="E29" s="9"/>
      <c r="F29" s="9" t="s">
        <v>183</v>
      </c>
      <c r="G29" s="6">
        <v>4</v>
      </c>
      <c r="H29" s="10">
        <f>(E29*G29)/12</f>
        <v>0</v>
      </c>
    </row>
    <row r="30" ht="25.5" spans="1:8">
      <c r="A30" s="6">
        <v>4</v>
      </c>
      <c r="B30" s="7" t="s">
        <v>194</v>
      </c>
      <c r="C30" s="8" t="s">
        <v>187</v>
      </c>
      <c r="D30" s="8">
        <v>2</v>
      </c>
      <c r="E30" s="9"/>
      <c r="F30" s="9" t="s">
        <v>183</v>
      </c>
      <c r="G30" s="6">
        <v>4</v>
      </c>
      <c r="H30" s="10">
        <f t="shared" ref="H30:H33" si="2">(E30*G30)/12</f>
        <v>0</v>
      </c>
    </row>
    <row r="31" ht="76.5" spans="1:8">
      <c r="A31" s="6">
        <v>5</v>
      </c>
      <c r="B31" s="7" t="s">
        <v>195</v>
      </c>
      <c r="C31" s="8" t="s">
        <v>187</v>
      </c>
      <c r="D31" s="8">
        <v>2</v>
      </c>
      <c r="E31" s="9"/>
      <c r="F31" s="9" t="s">
        <v>183</v>
      </c>
      <c r="G31" s="6">
        <v>2</v>
      </c>
      <c r="H31" s="10">
        <f t="shared" si="2"/>
        <v>0</v>
      </c>
    </row>
    <row r="32" ht="51" spans="1:8">
      <c r="A32" s="6">
        <v>6</v>
      </c>
      <c r="B32" s="7" t="s">
        <v>196</v>
      </c>
      <c r="C32" s="8" t="s">
        <v>187</v>
      </c>
      <c r="D32" s="8">
        <v>6</v>
      </c>
      <c r="E32" s="9"/>
      <c r="F32" s="9" t="s">
        <v>183</v>
      </c>
      <c r="G32" s="6">
        <v>6</v>
      </c>
      <c r="H32" s="10">
        <f t="shared" si="2"/>
        <v>0</v>
      </c>
    </row>
    <row r="33" ht="38.25" spans="1:8">
      <c r="A33" s="6">
        <v>7</v>
      </c>
      <c r="B33" s="7" t="s">
        <v>189</v>
      </c>
      <c r="C33" s="8" t="s">
        <v>182</v>
      </c>
      <c r="D33" s="8">
        <v>1</v>
      </c>
      <c r="E33" s="9"/>
      <c r="F33" s="9" t="s">
        <v>183</v>
      </c>
      <c r="G33" s="6">
        <v>1</v>
      </c>
      <c r="H33" s="10">
        <f t="shared" si="2"/>
        <v>0</v>
      </c>
    </row>
    <row r="34" spans="1:8">
      <c r="A34" s="11" t="s">
        <v>190</v>
      </c>
      <c r="B34" s="11"/>
      <c r="C34" s="11"/>
      <c r="D34" s="11"/>
      <c r="E34" s="11"/>
      <c r="F34" s="11"/>
      <c r="G34" s="11"/>
      <c r="H34" s="12">
        <f>SUM(H27:H33)</f>
        <v>0</v>
      </c>
    </row>
    <row r="35" spans="1:8">
      <c r="A35" s="16" t="s">
        <v>191</v>
      </c>
      <c r="B35" s="16"/>
      <c r="C35" s="16"/>
      <c r="D35" s="16"/>
      <c r="E35" s="16"/>
      <c r="F35" s="16"/>
      <c r="G35" s="16"/>
      <c r="H35" s="16"/>
    </row>
    <row r="37" spans="1:8">
      <c r="A37" s="17" t="s">
        <v>199</v>
      </c>
      <c r="B37" s="17"/>
      <c r="C37" s="17"/>
      <c r="D37" s="17"/>
      <c r="E37" s="17"/>
      <c r="F37" s="17"/>
      <c r="G37" s="17"/>
      <c r="H37" s="17"/>
    </row>
    <row r="38" ht="28.5" spans="1:8">
      <c r="A38" s="4" t="s">
        <v>15</v>
      </c>
      <c r="B38" s="4" t="s">
        <v>16</v>
      </c>
      <c r="C38" s="5" t="s">
        <v>177</v>
      </c>
      <c r="D38" s="4" t="s">
        <v>178</v>
      </c>
      <c r="E38" s="5" t="s">
        <v>179</v>
      </c>
      <c r="F38" s="5" t="s">
        <v>180</v>
      </c>
      <c r="G38" s="4" t="s">
        <v>21</v>
      </c>
      <c r="H38" s="4" t="s">
        <v>20</v>
      </c>
    </row>
    <row r="39" ht="25.5" spans="1:8">
      <c r="A39" s="6">
        <v>1</v>
      </c>
      <c r="B39" s="7" t="s">
        <v>181</v>
      </c>
      <c r="C39" s="8" t="s">
        <v>182</v>
      </c>
      <c r="D39" s="8">
        <v>2</v>
      </c>
      <c r="E39" s="9"/>
      <c r="F39" s="9" t="s">
        <v>183</v>
      </c>
      <c r="G39" s="6">
        <v>4</v>
      </c>
      <c r="H39" s="10">
        <f t="shared" ref="H39:H46" si="3">(E39*G39)/12</f>
        <v>0</v>
      </c>
    </row>
    <row r="40" ht="25.5" spans="1:8">
      <c r="A40" s="6">
        <v>2</v>
      </c>
      <c r="B40" s="7" t="s">
        <v>200</v>
      </c>
      <c r="C40" s="8" t="s">
        <v>182</v>
      </c>
      <c r="D40" s="8">
        <v>2</v>
      </c>
      <c r="E40" s="9"/>
      <c r="F40" s="9" t="s">
        <v>183</v>
      </c>
      <c r="G40" s="6">
        <v>4</v>
      </c>
      <c r="H40" s="10">
        <f t="shared" si="3"/>
        <v>0</v>
      </c>
    </row>
    <row r="41" ht="25.5" spans="1:8">
      <c r="A41" s="6">
        <v>3</v>
      </c>
      <c r="B41" s="7" t="s">
        <v>194</v>
      </c>
      <c r="C41" s="8" t="s">
        <v>182</v>
      </c>
      <c r="D41" s="8">
        <v>2</v>
      </c>
      <c r="E41" s="9"/>
      <c r="F41" s="9" t="s">
        <v>183</v>
      </c>
      <c r="G41" s="6">
        <v>4</v>
      </c>
      <c r="H41" s="10">
        <f t="shared" si="3"/>
        <v>0</v>
      </c>
    </row>
    <row r="42" ht="76.5" spans="1:8">
      <c r="A42" s="6">
        <v>4</v>
      </c>
      <c r="B42" s="7" t="s">
        <v>195</v>
      </c>
      <c r="C42" s="8" t="s">
        <v>187</v>
      </c>
      <c r="D42" s="8">
        <v>2</v>
      </c>
      <c r="E42" s="9"/>
      <c r="F42" s="9" t="s">
        <v>183</v>
      </c>
      <c r="G42" s="6">
        <v>4</v>
      </c>
      <c r="H42" s="10">
        <f t="shared" si="3"/>
        <v>0</v>
      </c>
    </row>
    <row r="43" ht="51" spans="1:8">
      <c r="A43" s="6">
        <v>5</v>
      </c>
      <c r="B43" s="7" t="s">
        <v>196</v>
      </c>
      <c r="C43" s="8" t="s">
        <v>187</v>
      </c>
      <c r="D43" s="8">
        <v>6</v>
      </c>
      <c r="E43" s="9"/>
      <c r="F43" s="9" t="s">
        <v>183</v>
      </c>
      <c r="G43" s="6">
        <v>12</v>
      </c>
      <c r="H43" s="10">
        <f t="shared" si="3"/>
        <v>0</v>
      </c>
    </row>
    <row r="44" ht="38.25" spans="1:8">
      <c r="A44" s="6">
        <v>6</v>
      </c>
      <c r="B44" s="7" t="s">
        <v>189</v>
      </c>
      <c r="C44" s="8" t="s">
        <v>182</v>
      </c>
      <c r="D44" s="8">
        <v>1</v>
      </c>
      <c r="E44" s="9"/>
      <c r="F44" s="9" t="s">
        <v>183</v>
      </c>
      <c r="G44" s="6">
        <v>2</v>
      </c>
      <c r="H44" s="10">
        <f t="shared" si="3"/>
        <v>0</v>
      </c>
    </row>
    <row r="45" ht="38.25" spans="1:8">
      <c r="A45" s="6">
        <v>7</v>
      </c>
      <c r="B45" s="7" t="s">
        <v>201</v>
      </c>
      <c r="C45" s="8" t="s">
        <v>182</v>
      </c>
      <c r="D45" s="8">
        <v>2</v>
      </c>
      <c r="E45" s="9"/>
      <c r="F45" s="9" t="s">
        <v>183</v>
      </c>
      <c r="G45" s="6">
        <v>4</v>
      </c>
      <c r="H45" s="10">
        <f t="shared" si="3"/>
        <v>0</v>
      </c>
    </row>
    <row r="46" ht="25.5" spans="1:8">
      <c r="A46" s="6">
        <v>8</v>
      </c>
      <c r="B46" s="7" t="s">
        <v>202</v>
      </c>
      <c r="C46" s="8" t="s">
        <v>203</v>
      </c>
      <c r="D46" s="8">
        <v>4</v>
      </c>
      <c r="E46" s="9"/>
      <c r="F46" s="9" t="s">
        <v>183</v>
      </c>
      <c r="G46" s="6">
        <v>8</v>
      </c>
      <c r="H46" s="10">
        <f t="shared" si="3"/>
        <v>0</v>
      </c>
    </row>
    <row r="47" spans="1:8">
      <c r="A47" s="11" t="s">
        <v>190</v>
      </c>
      <c r="B47" s="11"/>
      <c r="C47" s="11"/>
      <c r="D47" s="11"/>
      <c r="E47" s="11"/>
      <c r="F47" s="11"/>
      <c r="G47" s="11"/>
      <c r="H47" s="12">
        <f>SUM(H39:H46)</f>
        <v>0</v>
      </c>
    </row>
    <row r="48" spans="1:8">
      <c r="A48" s="16" t="s">
        <v>191</v>
      </c>
      <c r="B48" s="16"/>
      <c r="C48" s="16"/>
      <c r="D48" s="16"/>
      <c r="E48" s="16"/>
      <c r="F48" s="16"/>
      <c r="G48" s="16"/>
      <c r="H48" s="16"/>
    </row>
    <row r="50" spans="1:8">
      <c r="A50" s="17" t="s">
        <v>204</v>
      </c>
      <c r="B50" s="17"/>
      <c r="C50" s="17"/>
      <c r="D50" s="17"/>
      <c r="E50" s="17"/>
      <c r="F50" s="17"/>
      <c r="G50" s="17"/>
      <c r="H50" s="17"/>
    </row>
    <row r="51" ht="28.5" spans="1:8">
      <c r="A51" s="4" t="s">
        <v>15</v>
      </c>
      <c r="B51" s="4" t="s">
        <v>16</v>
      </c>
      <c r="C51" s="5" t="s">
        <v>177</v>
      </c>
      <c r="D51" s="4" t="s">
        <v>178</v>
      </c>
      <c r="E51" s="5" t="s">
        <v>179</v>
      </c>
      <c r="F51" s="5" t="s">
        <v>180</v>
      </c>
      <c r="G51" s="4" t="s">
        <v>21</v>
      </c>
      <c r="H51" s="4" t="s">
        <v>20</v>
      </c>
    </row>
    <row r="52" ht="25.5" spans="1:8">
      <c r="A52" s="6">
        <v>1</v>
      </c>
      <c r="B52" s="7" t="s">
        <v>205</v>
      </c>
      <c r="C52" s="8" t="s">
        <v>182</v>
      </c>
      <c r="D52" s="8">
        <v>4</v>
      </c>
      <c r="E52" s="9"/>
      <c r="F52" s="9" t="s">
        <v>183</v>
      </c>
      <c r="G52" s="6">
        <v>8</v>
      </c>
      <c r="H52" s="10">
        <f t="shared" ref="H52:H57" si="4">(E52*G52)/12</f>
        <v>0</v>
      </c>
    </row>
    <row r="53" spans="1:8">
      <c r="A53" s="6">
        <v>2</v>
      </c>
      <c r="B53" s="7" t="s">
        <v>206</v>
      </c>
      <c r="C53" s="8" t="s">
        <v>182</v>
      </c>
      <c r="D53" s="8">
        <v>4</v>
      </c>
      <c r="E53" s="9"/>
      <c r="F53" s="9" t="s">
        <v>183</v>
      </c>
      <c r="G53" s="6">
        <v>8</v>
      </c>
      <c r="H53" s="10">
        <f t="shared" si="4"/>
        <v>0</v>
      </c>
    </row>
    <row r="54" ht="25.5" spans="1:8">
      <c r="A54" s="6">
        <v>3</v>
      </c>
      <c r="B54" s="7" t="s">
        <v>194</v>
      </c>
      <c r="C54" s="8" t="s">
        <v>182</v>
      </c>
      <c r="D54" s="8">
        <v>2</v>
      </c>
      <c r="E54" s="9"/>
      <c r="F54" s="9" t="s">
        <v>183</v>
      </c>
      <c r="G54" s="6">
        <v>4</v>
      </c>
      <c r="H54" s="10">
        <f t="shared" si="4"/>
        <v>0</v>
      </c>
    </row>
    <row r="55" ht="25.5" spans="1:8">
      <c r="A55" s="6">
        <v>4</v>
      </c>
      <c r="B55" s="7" t="s">
        <v>207</v>
      </c>
      <c r="C55" s="8" t="s">
        <v>187</v>
      </c>
      <c r="D55" s="8">
        <v>2</v>
      </c>
      <c r="E55" s="9"/>
      <c r="F55" s="9" t="s">
        <v>183</v>
      </c>
      <c r="G55" s="6">
        <v>4</v>
      </c>
      <c r="H55" s="10">
        <f t="shared" si="4"/>
        <v>0</v>
      </c>
    </row>
    <row r="56" ht="51" spans="1:8">
      <c r="A56" s="6">
        <v>5</v>
      </c>
      <c r="B56" s="7" t="s">
        <v>208</v>
      </c>
      <c r="C56" s="8" t="s">
        <v>187</v>
      </c>
      <c r="D56" s="8">
        <v>6</v>
      </c>
      <c r="E56" s="9"/>
      <c r="F56" s="9" t="s">
        <v>183</v>
      </c>
      <c r="G56" s="6">
        <v>12</v>
      </c>
      <c r="H56" s="10">
        <f t="shared" si="4"/>
        <v>0</v>
      </c>
    </row>
    <row r="57" ht="38.25" spans="1:8">
      <c r="A57" s="6">
        <v>6</v>
      </c>
      <c r="B57" s="7" t="s">
        <v>189</v>
      </c>
      <c r="C57" s="8" t="s">
        <v>182</v>
      </c>
      <c r="D57" s="8">
        <v>1</v>
      </c>
      <c r="E57" s="9"/>
      <c r="F57" s="9" t="s">
        <v>183</v>
      </c>
      <c r="G57" s="6">
        <v>2</v>
      </c>
      <c r="H57" s="10">
        <f t="shared" si="4"/>
        <v>0</v>
      </c>
    </row>
    <row r="58" spans="1:8">
      <c r="A58" s="11" t="s">
        <v>190</v>
      </c>
      <c r="B58" s="11"/>
      <c r="C58" s="11"/>
      <c r="D58" s="11"/>
      <c r="E58" s="11"/>
      <c r="F58" s="11"/>
      <c r="G58" s="11"/>
      <c r="H58" s="12">
        <f>SUM(H52:H57)</f>
        <v>0</v>
      </c>
    </row>
    <row r="59" spans="1:8">
      <c r="A59" s="16" t="s">
        <v>191</v>
      </c>
      <c r="B59" s="16"/>
      <c r="C59" s="16"/>
      <c r="D59" s="16"/>
      <c r="E59" s="16"/>
      <c r="F59" s="16"/>
      <c r="G59" s="16"/>
      <c r="H59" s="16"/>
    </row>
    <row r="61" spans="1:8">
      <c r="A61" s="17" t="s">
        <v>209</v>
      </c>
      <c r="B61" s="17"/>
      <c r="C61" s="17"/>
      <c r="D61" s="17"/>
      <c r="E61" s="17"/>
      <c r="F61" s="17"/>
      <c r="G61" s="17"/>
      <c r="H61" s="17"/>
    </row>
    <row r="62" ht="28.5" spans="1:8">
      <c r="A62" s="4" t="s">
        <v>15</v>
      </c>
      <c r="B62" s="4" t="s">
        <v>16</v>
      </c>
      <c r="C62" s="5" t="s">
        <v>177</v>
      </c>
      <c r="D62" s="4" t="s">
        <v>178</v>
      </c>
      <c r="E62" s="5" t="s">
        <v>179</v>
      </c>
      <c r="F62" s="5" t="s">
        <v>180</v>
      </c>
      <c r="G62" s="4" t="s">
        <v>21</v>
      </c>
      <c r="H62" s="4" t="s">
        <v>20</v>
      </c>
    </row>
    <row r="63" ht="25.5" spans="1:8">
      <c r="A63" s="6">
        <v>1</v>
      </c>
      <c r="B63" s="7" t="s">
        <v>205</v>
      </c>
      <c r="C63" s="8" t="s">
        <v>182</v>
      </c>
      <c r="D63" s="8">
        <v>4</v>
      </c>
      <c r="E63" s="9"/>
      <c r="F63" s="9" t="s">
        <v>183</v>
      </c>
      <c r="G63" s="6">
        <f>D63*2</f>
        <v>8</v>
      </c>
      <c r="H63" s="10">
        <f>(E63*G63)/12</f>
        <v>0</v>
      </c>
    </row>
    <row r="64" ht="102" spans="1:8">
      <c r="A64" s="6">
        <v>2</v>
      </c>
      <c r="B64" s="7" t="s">
        <v>210</v>
      </c>
      <c r="C64" s="8" t="s">
        <v>182</v>
      </c>
      <c r="D64" s="8">
        <v>2</v>
      </c>
      <c r="E64" s="9"/>
      <c r="F64" s="9" t="s">
        <v>183</v>
      </c>
      <c r="G64" s="6">
        <f t="shared" ref="G64:G71" si="5">D64*2</f>
        <v>4</v>
      </c>
      <c r="H64" s="10">
        <f t="shared" ref="H64:H71" si="6">(E64*G64)/12</f>
        <v>0</v>
      </c>
    </row>
    <row r="65" spans="1:8">
      <c r="A65" s="6">
        <v>3</v>
      </c>
      <c r="B65" s="7" t="s">
        <v>206</v>
      </c>
      <c r="C65" s="8" t="s">
        <v>182</v>
      </c>
      <c r="D65" s="8">
        <v>4</v>
      </c>
      <c r="E65" s="9"/>
      <c r="F65" s="9" t="s">
        <v>183</v>
      </c>
      <c r="G65" s="6">
        <f t="shared" si="5"/>
        <v>8</v>
      </c>
      <c r="H65" s="10">
        <f t="shared" si="6"/>
        <v>0</v>
      </c>
    </row>
    <row r="66" ht="25.5" spans="1:8">
      <c r="A66" s="6">
        <v>4</v>
      </c>
      <c r="B66" s="7" t="s">
        <v>194</v>
      </c>
      <c r="C66" s="8" t="s">
        <v>182</v>
      </c>
      <c r="D66" s="8">
        <v>2</v>
      </c>
      <c r="E66" s="9"/>
      <c r="F66" s="9" t="s">
        <v>183</v>
      </c>
      <c r="G66" s="6">
        <f t="shared" si="5"/>
        <v>4</v>
      </c>
      <c r="H66" s="10">
        <f t="shared" si="6"/>
        <v>0</v>
      </c>
    </row>
    <row r="67" ht="25.5" spans="1:8">
      <c r="A67" s="6">
        <v>5</v>
      </c>
      <c r="B67" s="7" t="s">
        <v>207</v>
      </c>
      <c r="C67" s="8" t="s">
        <v>187</v>
      </c>
      <c r="D67" s="8">
        <v>2</v>
      </c>
      <c r="E67" s="9"/>
      <c r="F67" s="9" t="s">
        <v>183</v>
      </c>
      <c r="G67" s="6">
        <f t="shared" si="5"/>
        <v>4</v>
      </c>
      <c r="H67" s="10">
        <f t="shared" si="6"/>
        <v>0</v>
      </c>
    </row>
    <row r="68" ht="51" spans="1:8">
      <c r="A68" s="6">
        <v>6</v>
      </c>
      <c r="B68" s="7" t="s">
        <v>208</v>
      </c>
      <c r="C68" s="8" t="s">
        <v>187</v>
      </c>
      <c r="D68" s="8">
        <v>6</v>
      </c>
      <c r="E68" s="9"/>
      <c r="F68" s="9" t="s">
        <v>183</v>
      </c>
      <c r="G68" s="6">
        <f t="shared" si="5"/>
        <v>12</v>
      </c>
      <c r="H68" s="10">
        <f t="shared" si="6"/>
        <v>0</v>
      </c>
    </row>
    <row r="69" ht="38.25" spans="1:8">
      <c r="A69" s="6">
        <v>7</v>
      </c>
      <c r="B69" s="7" t="s">
        <v>189</v>
      </c>
      <c r="C69" s="8" t="s">
        <v>182</v>
      </c>
      <c r="D69" s="8">
        <v>1</v>
      </c>
      <c r="E69" s="9"/>
      <c r="F69" s="9" t="s">
        <v>183</v>
      </c>
      <c r="G69" s="6">
        <f t="shared" si="5"/>
        <v>2</v>
      </c>
      <c r="H69" s="10">
        <f t="shared" si="6"/>
        <v>0</v>
      </c>
    </row>
    <row r="70" ht="63.75" spans="1:8">
      <c r="A70" s="6">
        <v>8</v>
      </c>
      <c r="B70" s="7" t="s">
        <v>211</v>
      </c>
      <c r="C70" s="8" t="s">
        <v>182</v>
      </c>
      <c r="D70" s="8">
        <v>2</v>
      </c>
      <c r="E70" s="9"/>
      <c r="F70" s="9" t="s">
        <v>183</v>
      </c>
      <c r="G70" s="6">
        <f t="shared" si="5"/>
        <v>4</v>
      </c>
      <c r="H70" s="10">
        <f t="shared" si="6"/>
        <v>0</v>
      </c>
    </row>
    <row r="71" ht="63.75" spans="1:8">
      <c r="A71" s="6">
        <v>9</v>
      </c>
      <c r="B71" s="7" t="s">
        <v>212</v>
      </c>
      <c r="C71" s="8" t="s">
        <v>182</v>
      </c>
      <c r="D71" s="8">
        <v>2</v>
      </c>
      <c r="E71" s="9"/>
      <c r="F71" s="9" t="s">
        <v>183</v>
      </c>
      <c r="G71" s="6">
        <f t="shared" si="5"/>
        <v>4</v>
      </c>
      <c r="H71" s="10">
        <f t="shared" si="6"/>
        <v>0</v>
      </c>
    </row>
    <row r="72" spans="1:8">
      <c r="A72" s="11" t="s">
        <v>190</v>
      </c>
      <c r="B72" s="11"/>
      <c r="C72" s="11"/>
      <c r="D72" s="11"/>
      <c r="E72" s="11"/>
      <c r="F72" s="11"/>
      <c r="G72" s="11"/>
      <c r="H72" s="12">
        <f>SUM(H63:H71)</f>
        <v>0</v>
      </c>
    </row>
    <row r="73" spans="1:8">
      <c r="A73" s="16" t="s">
        <v>191</v>
      </c>
      <c r="B73" s="16"/>
      <c r="C73" s="16"/>
      <c r="D73" s="16"/>
      <c r="E73" s="16"/>
      <c r="F73" s="16"/>
      <c r="G73" s="16"/>
      <c r="H73" s="16"/>
    </row>
  </sheetData>
  <mergeCells count="19">
    <mergeCell ref="A1:H1"/>
    <mergeCell ref="A3:H3"/>
    <mergeCell ref="A11:G11"/>
    <mergeCell ref="A12:H12"/>
    <mergeCell ref="A14:H14"/>
    <mergeCell ref="A22:G22"/>
    <mergeCell ref="A23:H23"/>
    <mergeCell ref="A25:H25"/>
    <mergeCell ref="A34:G34"/>
    <mergeCell ref="A35:H35"/>
    <mergeCell ref="A37:H37"/>
    <mergeCell ref="A47:G47"/>
    <mergeCell ref="A48:H48"/>
    <mergeCell ref="A50:H50"/>
    <mergeCell ref="A58:G58"/>
    <mergeCell ref="A59:H59"/>
    <mergeCell ref="A61:H61"/>
    <mergeCell ref="A72:G72"/>
    <mergeCell ref="A73:H73"/>
  </mergeCells>
  <pageMargins left="0.511811023622047" right="0.511811023622047" top="1.61417322834646" bottom="0.78740157480315" header="0.31496062992126" footer="0.31496062992126"/>
  <pageSetup paperSize="9" scale="71" orientation="portrait"/>
  <headerFooter>
    <oddHeader>&amp;C&amp;G
SERVIÇO PÚBLICO FEDERAL
MINISTÉRIO DA EDUCAÇÃO
UNIVERSIDADE FEDERAL DO SUL DA BAHIA</oddHeader>
  </headerFooter>
  <legacyDrawingHF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:H1"/>
    </sheetView>
  </sheetViews>
  <sheetFormatPr defaultColWidth="9" defaultRowHeight="15" outlineLevelCol="7"/>
  <cols>
    <col min="1" max="1" width="9.14285714285714" style="1"/>
    <col min="2" max="2" width="37.2857142857143" style="1" customWidth="1"/>
    <col min="3" max="3" width="12.7142857142857" style="1" customWidth="1"/>
    <col min="4" max="4" width="10.7142857142857" style="1" customWidth="1"/>
    <col min="5" max="5" width="11.5714285714286" style="1" customWidth="1"/>
    <col min="6" max="6" width="15.1428571428571" style="1" customWidth="1"/>
    <col min="7" max="7" width="11.5714285714286" style="1" customWidth="1"/>
    <col min="8" max="8" width="13.5714285714286" style="1" customWidth="1"/>
    <col min="9" max="16384" width="9.14285714285714" style="1"/>
  </cols>
  <sheetData>
    <row r="1" spans="1:8">
      <c r="A1" s="2" t="s">
        <v>213</v>
      </c>
      <c r="B1" s="2"/>
      <c r="C1" s="2"/>
      <c r="D1" s="2"/>
      <c r="E1" s="2"/>
      <c r="F1" s="2"/>
      <c r="G1" s="2"/>
      <c r="H1" s="2"/>
    </row>
    <row r="3" spans="1:8">
      <c r="A3" s="3" t="s">
        <v>214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15</v>
      </c>
      <c r="B4" s="4" t="s">
        <v>16</v>
      </c>
      <c r="C4" s="5" t="s">
        <v>177</v>
      </c>
      <c r="D4" s="4" t="s">
        <v>178</v>
      </c>
      <c r="E4" s="5" t="s">
        <v>179</v>
      </c>
      <c r="F4" s="5" t="s">
        <v>180</v>
      </c>
      <c r="G4" s="4" t="s">
        <v>21</v>
      </c>
      <c r="H4" s="4" t="s">
        <v>20</v>
      </c>
    </row>
    <row r="5" ht="41.25" customHeight="1" spans="1:8">
      <c r="A5" s="6">
        <v>1</v>
      </c>
      <c r="B5" s="7" t="s">
        <v>215</v>
      </c>
      <c r="C5" s="8" t="s">
        <v>182</v>
      </c>
      <c r="D5" s="8">
        <v>10</v>
      </c>
      <c r="E5" s="9"/>
      <c r="F5" s="9" t="s">
        <v>216</v>
      </c>
      <c r="G5" s="8">
        <f>D5*12</f>
        <v>120</v>
      </c>
      <c r="H5" s="10">
        <f>(E5*G5)/12</f>
        <v>0</v>
      </c>
    </row>
    <row r="6" ht="25.5" spans="1:8">
      <c r="A6" s="6">
        <v>2</v>
      </c>
      <c r="B6" s="7" t="s">
        <v>217</v>
      </c>
      <c r="C6" s="8" t="s">
        <v>182</v>
      </c>
      <c r="D6" s="8">
        <v>2</v>
      </c>
      <c r="E6" s="9"/>
      <c r="F6" s="9" t="s">
        <v>183</v>
      </c>
      <c r="G6" s="8">
        <f>D6*2</f>
        <v>4</v>
      </c>
      <c r="H6" s="10">
        <f>(E6*G6)/12</f>
        <v>0</v>
      </c>
    </row>
    <row r="7" spans="1:8">
      <c r="A7" s="11" t="s">
        <v>20</v>
      </c>
      <c r="B7" s="11"/>
      <c r="C7" s="11"/>
      <c r="D7" s="11"/>
      <c r="E7" s="11"/>
      <c r="F7" s="11"/>
      <c r="G7" s="11"/>
      <c r="H7" s="12">
        <f>SUM(H5:H6)</f>
        <v>0</v>
      </c>
    </row>
    <row r="8" spans="1:8">
      <c r="A8" s="13" t="s">
        <v>218</v>
      </c>
      <c r="B8" s="14"/>
      <c r="C8" s="14"/>
      <c r="D8" s="14"/>
      <c r="E8" s="14"/>
      <c r="F8" s="14"/>
      <c r="G8" s="14"/>
      <c r="H8" s="14"/>
    </row>
    <row r="9" spans="1:8">
      <c r="A9" s="13"/>
      <c r="B9" s="14"/>
      <c r="C9" s="14"/>
      <c r="D9" s="14"/>
      <c r="E9" s="14"/>
      <c r="F9" s="14"/>
      <c r="G9" s="14"/>
      <c r="H9" s="14"/>
    </row>
    <row r="10" spans="1:8">
      <c r="A10" s="3" t="s">
        <v>219</v>
      </c>
      <c r="B10" s="3"/>
      <c r="C10" s="3"/>
      <c r="D10" s="3"/>
      <c r="E10" s="3"/>
      <c r="F10" s="3"/>
      <c r="G10" s="3"/>
      <c r="H10" s="3"/>
    </row>
    <row r="11" ht="30" customHeight="1" spans="1:8">
      <c r="A11" s="4" t="s">
        <v>15</v>
      </c>
      <c r="B11" s="4" t="s">
        <v>16</v>
      </c>
      <c r="C11" s="5" t="s">
        <v>177</v>
      </c>
      <c r="D11" s="4" t="s">
        <v>178</v>
      </c>
      <c r="E11" s="5" t="s">
        <v>179</v>
      </c>
      <c r="F11" s="5" t="s">
        <v>180</v>
      </c>
      <c r="G11" s="4" t="s">
        <v>21</v>
      </c>
      <c r="H11" s="4" t="s">
        <v>20</v>
      </c>
    </row>
    <row r="12" ht="41.25" customHeight="1" spans="1:8">
      <c r="A12" s="6">
        <v>1</v>
      </c>
      <c r="B12" s="7" t="s">
        <v>220</v>
      </c>
      <c r="C12" s="8" t="s">
        <v>221</v>
      </c>
      <c r="D12" s="8">
        <v>1</v>
      </c>
      <c r="E12" s="9"/>
      <c r="F12" s="9" t="s">
        <v>222</v>
      </c>
      <c r="G12" s="8">
        <v>6</v>
      </c>
      <c r="H12" s="10">
        <f>(E12*G12)/12</f>
        <v>0</v>
      </c>
    </row>
    <row r="13" ht="25.5" spans="1:8">
      <c r="A13" s="6">
        <v>2</v>
      </c>
      <c r="B13" s="7" t="s">
        <v>223</v>
      </c>
      <c r="C13" s="8" t="s">
        <v>224</v>
      </c>
      <c r="D13" s="8">
        <v>1</v>
      </c>
      <c r="E13" s="9"/>
      <c r="F13" s="9" t="s">
        <v>216</v>
      </c>
      <c r="G13" s="8">
        <v>12</v>
      </c>
      <c r="H13" s="10">
        <f>(E13*G13)/12</f>
        <v>0</v>
      </c>
    </row>
    <row r="14" spans="1:8">
      <c r="A14" s="11" t="s">
        <v>20</v>
      </c>
      <c r="B14" s="11"/>
      <c r="C14" s="11"/>
      <c r="D14" s="11"/>
      <c r="E14" s="11"/>
      <c r="F14" s="11"/>
      <c r="G14" s="11"/>
      <c r="H14" s="12">
        <f>SUM(H12:H13)</f>
        <v>0</v>
      </c>
    </row>
    <row r="15" spans="1:8">
      <c r="A15" s="13" t="s">
        <v>218</v>
      </c>
      <c r="B15" s="14"/>
      <c r="C15" s="14"/>
      <c r="D15" s="14"/>
      <c r="E15" s="14"/>
      <c r="F15" s="14"/>
      <c r="G15" s="14"/>
      <c r="H15" s="14"/>
    </row>
    <row r="17" spans="1:8">
      <c r="A17" s="3" t="s">
        <v>225</v>
      </c>
      <c r="B17" s="3"/>
      <c r="C17" s="3"/>
      <c r="D17" s="3"/>
      <c r="E17" s="3"/>
      <c r="F17" s="3"/>
      <c r="G17" s="3"/>
      <c r="H17" s="3"/>
    </row>
    <row r="18" ht="28.5" spans="1:8">
      <c r="A18" s="4" t="s">
        <v>15</v>
      </c>
      <c r="B18" s="4" t="s">
        <v>16</v>
      </c>
      <c r="C18" s="5" t="s">
        <v>177</v>
      </c>
      <c r="D18" s="4" t="s">
        <v>178</v>
      </c>
      <c r="E18" s="5" t="s">
        <v>179</v>
      </c>
      <c r="F18" s="5" t="s">
        <v>180</v>
      </c>
      <c r="G18" s="4" t="s">
        <v>21</v>
      </c>
      <c r="H18" s="4" t="s">
        <v>20</v>
      </c>
    </row>
    <row r="19" spans="1:8">
      <c r="A19" s="6">
        <v>1</v>
      </c>
      <c r="B19" s="7" t="s">
        <v>226</v>
      </c>
      <c r="C19" s="8" t="s">
        <v>182</v>
      </c>
      <c r="D19" s="8">
        <v>10</v>
      </c>
      <c r="E19" s="9"/>
      <c r="F19" s="8" t="s">
        <v>216</v>
      </c>
      <c r="G19" s="8">
        <f>D19*12</f>
        <v>120</v>
      </c>
      <c r="H19" s="10">
        <f>(E19*G19)/12</f>
        <v>0</v>
      </c>
    </row>
    <row r="20" spans="1:8">
      <c r="A20" s="6">
        <v>2</v>
      </c>
      <c r="B20" s="7" t="s">
        <v>227</v>
      </c>
      <c r="C20" s="8" t="s">
        <v>228</v>
      </c>
      <c r="D20" s="8">
        <v>30</v>
      </c>
      <c r="E20" s="9"/>
      <c r="F20" s="8" t="s">
        <v>216</v>
      </c>
      <c r="G20" s="8">
        <f t="shared" ref="G20:G24" si="0">D20*12</f>
        <v>360</v>
      </c>
      <c r="H20" s="10">
        <f t="shared" ref="H20:H24" si="1">(E20*G20)/12</f>
        <v>0</v>
      </c>
    </row>
    <row r="21" spans="1:8">
      <c r="A21" s="6">
        <v>3</v>
      </c>
      <c r="B21" s="7" t="s">
        <v>229</v>
      </c>
      <c r="C21" s="8" t="s">
        <v>182</v>
      </c>
      <c r="D21" s="8">
        <v>16</v>
      </c>
      <c r="E21" s="9"/>
      <c r="F21" s="8" t="s">
        <v>216</v>
      </c>
      <c r="G21" s="8">
        <f t="shared" si="0"/>
        <v>192</v>
      </c>
      <c r="H21" s="10">
        <f t="shared" si="1"/>
        <v>0</v>
      </c>
    </row>
    <row r="22" spans="1:8">
      <c r="A22" s="6">
        <v>4</v>
      </c>
      <c r="B22" s="7" t="s">
        <v>230</v>
      </c>
      <c r="C22" s="8" t="s">
        <v>228</v>
      </c>
      <c r="D22" s="8">
        <v>30</v>
      </c>
      <c r="E22" s="9"/>
      <c r="F22" s="8" t="s">
        <v>216</v>
      </c>
      <c r="G22" s="8">
        <f t="shared" si="0"/>
        <v>360</v>
      </c>
      <c r="H22" s="10">
        <f t="shared" si="1"/>
        <v>0</v>
      </c>
    </row>
    <row r="23" spans="1:8">
      <c r="A23" s="6">
        <v>5</v>
      </c>
      <c r="B23" s="7" t="s">
        <v>231</v>
      </c>
      <c r="C23" s="8" t="s">
        <v>232</v>
      </c>
      <c r="D23" s="8">
        <v>60</v>
      </c>
      <c r="E23" s="9"/>
      <c r="F23" s="8" t="s">
        <v>216</v>
      </c>
      <c r="G23" s="8">
        <f t="shared" si="0"/>
        <v>720</v>
      </c>
      <c r="H23" s="10">
        <f t="shared" si="1"/>
        <v>0</v>
      </c>
    </row>
    <row r="24" spans="1:8">
      <c r="A24" s="6">
        <v>6</v>
      </c>
      <c r="B24" s="7" t="s">
        <v>233</v>
      </c>
      <c r="C24" s="8" t="s">
        <v>182</v>
      </c>
      <c r="D24" s="8">
        <v>10</v>
      </c>
      <c r="E24" s="9"/>
      <c r="F24" s="8" t="s">
        <v>216</v>
      </c>
      <c r="G24" s="8">
        <f t="shared" si="0"/>
        <v>120</v>
      </c>
      <c r="H24" s="10">
        <f t="shared" si="1"/>
        <v>0</v>
      </c>
    </row>
    <row r="25" spans="1:8">
      <c r="A25" s="11" t="s">
        <v>20</v>
      </c>
      <c r="B25" s="11"/>
      <c r="C25" s="11"/>
      <c r="D25" s="11"/>
      <c r="E25" s="11"/>
      <c r="F25" s="11"/>
      <c r="G25" s="11"/>
      <c r="H25" s="12">
        <f>SUM(H19:H24)</f>
        <v>0</v>
      </c>
    </row>
    <row r="26" spans="1:8">
      <c r="A26" s="13" t="s">
        <v>218</v>
      </c>
      <c r="B26" s="14"/>
      <c r="C26" s="14"/>
      <c r="D26" s="14"/>
      <c r="E26" s="14"/>
      <c r="F26" s="14"/>
      <c r="G26" s="14"/>
      <c r="H26" s="14"/>
    </row>
    <row r="28" spans="1:8">
      <c r="A28" s="3" t="s">
        <v>234</v>
      </c>
      <c r="B28" s="3"/>
      <c r="C28" s="3"/>
      <c r="D28" s="3"/>
      <c r="E28" s="3"/>
      <c r="F28" s="3"/>
      <c r="G28" s="3"/>
      <c r="H28" s="3"/>
    </row>
    <row r="29" ht="28.5" spans="1:8">
      <c r="A29" s="4" t="s">
        <v>15</v>
      </c>
      <c r="B29" s="4" t="s">
        <v>16</v>
      </c>
      <c r="C29" s="5" t="s">
        <v>177</v>
      </c>
      <c r="D29" s="4" t="s">
        <v>178</v>
      </c>
      <c r="E29" s="5" t="s">
        <v>179</v>
      </c>
      <c r="F29" s="5" t="s">
        <v>180</v>
      </c>
      <c r="G29" s="4" t="s">
        <v>21</v>
      </c>
      <c r="H29" s="4" t="s">
        <v>20</v>
      </c>
    </row>
    <row r="30" spans="1:8">
      <c r="A30" s="6">
        <v>1</v>
      </c>
      <c r="B30" s="7" t="s">
        <v>235</v>
      </c>
      <c r="C30" s="8" t="s">
        <v>236</v>
      </c>
      <c r="D30" s="8">
        <v>0.5</v>
      </c>
      <c r="E30" s="9"/>
      <c r="F30" s="8" t="s">
        <v>216</v>
      </c>
      <c r="G30" s="8">
        <f>D30*12</f>
        <v>6</v>
      </c>
      <c r="H30" s="10">
        <f>(E30*G30)/12</f>
        <v>0</v>
      </c>
    </row>
    <row r="31" spans="1:8">
      <c r="A31" s="6">
        <v>2</v>
      </c>
      <c r="B31" s="7" t="s">
        <v>237</v>
      </c>
      <c r="C31" s="8" t="s">
        <v>238</v>
      </c>
      <c r="D31" s="8">
        <v>1</v>
      </c>
      <c r="E31" s="9"/>
      <c r="F31" s="8" t="s">
        <v>216</v>
      </c>
      <c r="G31" s="8">
        <f t="shared" ref="G31:G33" si="2">D31*12</f>
        <v>12</v>
      </c>
      <c r="H31" s="10">
        <f t="shared" ref="H31:H33" si="3">(E31*G31)/12</f>
        <v>0</v>
      </c>
    </row>
    <row r="32" spans="1:8">
      <c r="A32" s="6">
        <v>3</v>
      </c>
      <c r="B32" s="7" t="s">
        <v>239</v>
      </c>
      <c r="C32" s="8" t="s">
        <v>240</v>
      </c>
      <c r="D32" s="8">
        <v>1</v>
      </c>
      <c r="E32" s="9"/>
      <c r="F32" s="8" t="s">
        <v>216</v>
      </c>
      <c r="G32" s="8">
        <f t="shared" si="2"/>
        <v>12</v>
      </c>
      <c r="H32" s="10">
        <f t="shared" si="3"/>
        <v>0</v>
      </c>
    </row>
    <row r="33" spans="1:8">
      <c r="A33" s="6">
        <v>4</v>
      </c>
      <c r="B33" s="7" t="s">
        <v>241</v>
      </c>
      <c r="C33" s="8" t="s">
        <v>242</v>
      </c>
      <c r="D33" s="8">
        <v>1.7</v>
      </c>
      <c r="E33" s="9"/>
      <c r="F33" s="8" t="s">
        <v>216</v>
      </c>
      <c r="G33" s="8">
        <f t="shared" si="2"/>
        <v>20.4</v>
      </c>
      <c r="H33" s="10">
        <f t="shared" si="3"/>
        <v>0</v>
      </c>
    </row>
    <row r="34" spans="1:8">
      <c r="A34" s="11" t="s">
        <v>20</v>
      </c>
      <c r="B34" s="11"/>
      <c r="C34" s="11"/>
      <c r="D34" s="11"/>
      <c r="E34" s="11"/>
      <c r="F34" s="11"/>
      <c r="G34" s="11"/>
      <c r="H34" s="12">
        <f>SUM(H30:H33)</f>
        <v>0</v>
      </c>
    </row>
    <row r="35" spans="1:8">
      <c r="A35" s="13" t="s">
        <v>218</v>
      </c>
      <c r="B35" s="14"/>
      <c r="C35" s="14"/>
      <c r="D35" s="14"/>
      <c r="E35" s="14"/>
      <c r="F35" s="14"/>
      <c r="G35" s="14"/>
      <c r="H35" s="14"/>
    </row>
    <row r="37" spans="1:8">
      <c r="A37" s="3" t="s">
        <v>243</v>
      </c>
      <c r="B37" s="3"/>
      <c r="C37" s="3"/>
      <c r="D37" s="3"/>
      <c r="E37" s="3"/>
      <c r="F37" s="3"/>
      <c r="G37" s="3"/>
      <c r="H37" s="3"/>
    </row>
    <row r="38" ht="28.5" spans="1:8">
      <c r="A38" s="4" t="s">
        <v>15</v>
      </c>
      <c r="B38" s="4" t="s">
        <v>16</v>
      </c>
      <c r="C38" s="5" t="s">
        <v>177</v>
      </c>
      <c r="D38" s="4" t="s">
        <v>178</v>
      </c>
      <c r="E38" s="5" t="s">
        <v>179</v>
      </c>
      <c r="F38" s="5" t="s">
        <v>180</v>
      </c>
      <c r="G38" s="4" t="s">
        <v>21</v>
      </c>
      <c r="H38" s="4" t="s">
        <v>20</v>
      </c>
    </row>
    <row r="39" spans="1:8">
      <c r="A39" s="6">
        <v>1</v>
      </c>
      <c r="B39" s="7" t="s">
        <v>244</v>
      </c>
      <c r="C39" s="8" t="s">
        <v>182</v>
      </c>
      <c r="D39" s="8">
        <v>1</v>
      </c>
      <c r="E39" s="9"/>
      <c r="F39" s="8" t="s">
        <v>216</v>
      </c>
      <c r="G39" s="8">
        <f>D39*12</f>
        <v>12</v>
      </c>
      <c r="H39" s="10">
        <f>(E39*G39)/12</f>
        <v>0</v>
      </c>
    </row>
    <row r="40" spans="1:8">
      <c r="A40" s="11" t="s">
        <v>20</v>
      </c>
      <c r="B40" s="11"/>
      <c r="C40" s="11"/>
      <c r="D40" s="11"/>
      <c r="E40" s="11"/>
      <c r="F40" s="11"/>
      <c r="G40" s="11"/>
      <c r="H40" s="12">
        <f>SUM(H39:H39)</f>
        <v>0</v>
      </c>
    </row>
    <row r="41" spans="1:8">
      <c r="A41" s="13" t="s">
        <v>218</v>
      </c>
      <c r="B41" s="14"/>
      <c r="C41" s="14"/>
      <c r="D41" s="14"/>
      <c r="E41" s="14"/>
      <c r="F41" s="14"/>
      <c r="G41" s="14"/>
      <c r="H41" s="14"/>
    </row>
  </sheetData>
  <mergeCells count="16">
    <mergeCell ref="A1:H1"/>
    <mergeCell ref="A3:H3"/>
    <mergeCell ref="A7:G7"/>
    <mergeCell ref="A8:H8"/>
    <mergeCell ref="A10:H10"/>
    <mergeCell ref="A14:G14"/>
    <mergeCell ref="A15:H15"/>
    <mergeCell ref="A17:H17"/>
    <mergeCell ref="A25:G25"/>
    <mergeCell ref="A26:H26"/>
    <mergeCell ref="A28:H28"/>
    <mergeCell ref="A34:G34"/>
    <mergeCell ref="A35:H35"/>
    <mergeCell ref="A37:H37"/>
    <mergeCell ref="A40:G40"/>
    <mergeCell ref="A41:H41"/>
  </mergeCells>
  <pageMargins left="0.511811024" right="0.511811024" top="1.59729166666667" bottom="0.787401575" header="0.31496062" footer="0.31496062"/>
  <pageSetup paperSize="9" scale="75" orientation="portrait"/>
  <headerFooter>
    <oddHeader>&amp;C&amp;G
SERVIÇO PÚBLICO FEDERAL
MINISTÉRIO DA EDUCAÇÃO
UNIVERSIDADE FEDERAL DO SUL DA BAHIA</oddHeader>
  </headerFooter>
  <legacyDrawingHF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selection activeCell="A1" sqref="A1:H1"/>
    </sheetView>
  </sheetViews>
  <sheetFormatPr defaultColWidth="9" defaultRowHeight="15" outlineLevelCol="7"/>
  <cols>
    <col min="1" max="1" width="9.14285714285714" style="1"/>
    <col min="2" max="2" width="37.2857142857143" style="1" customWidth="1"/>
    <col min="3" max="3" width="12.7142857142857" style="1" customWidth="1"/>
    <col min="4" max="4" width="7.71428571428571" style="1" customWidth="1"/>
    <col min="5" max="5" width="11.5714285714286" style="1" customWidth="1"/>
    <col min="6" max="6" width="15.1428571428571" style="1" customWidth="1"/>
    <col min="7" max="7" width="11.5714285714286" style="1" customWidth="1"/>
    <col min="8" max="8" width="14.2857142857143" style="1" customWidth="1"/>
    <col min="9" max="16384" width="9.14285714285714" style="1"/>
  </cols>
  <sheetData>
    <row r="1" spans="1:8">
      <c r="A1" s="2" t="s">
        <v>245</v>
      </c>
      <c r="B1" s="2"/>
      <c r="C1" s="2"/>
      <c r="D1" s="2"/>
      <c r="E1" s="2"/>
      <c r="F1" s="2"/>
      <c r="G1" s="2"/>
      <c r="H1" s="2"/>
    </row>
    <row r="3" spans="1:8">
      <c r="A3" s="3" t="s">
        <v>246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15</v>
      </c>
      <c r="B4" s="4" t="s">
        <v>16</v>
      </c>
      <c r="C4" s="5" t="s">
        <v>177</v>
      </c>
      <c r="D4" s="4" t="s">
        <v>178</v>
      </c>
      <c r="E4" s="5" t="s">
        <v>179</v>
      </c>
      <c r="F4" s="5" t="s">
        <v>180</v>
      </c>
      <c r="G4" s="4" t="s">
        <v>21</v>
      </c>
      <c r="H4" s="4" t="s">
        <v>20</v>
      </c>
    </row>
    <row r="5" spans="1:8">
      <c r="A5" s="6">
        <v>1</v>
      </c>
      <c r="B5" s="7" t="s">
        <v>247</v>
      </c>
      <c r="C5" s="8" t="s">
        <v>182</v>
      </c>
      <c r="D5" s="8">
        <v>1</v>
      </c>
      <c r="E5" s="9"/>
      <c r="F5" s="9" t="s">
        <v>248</v>
      </c>
      <c r="G5" s="8">
        <f t="shared" ref="G5:G13" si="0">1</f>
        <v>1</v>
      </c>
      <c r="H5" s="10">
        <f>(E5*G5)/12</f>
        <v>0</v>
      </c>
    </row>
    <row r="6" spans="1:8">
      <c r="A6" s="6">
        <v>2</v>
      </c>
      <c r="B6" s="7" t="s">
        <v>249</v>
      </c>
      <c r="C6" s="8" t="s">
        <v>182</v>
      </c>
      <c r="D6" s="8">
        <v>1</v>
      </c>
      <c r="E6" s="9"/>
      <c r="F6" s="9" t="s">
        <v>248</v>
      </c>
      <c r="G6" s="8">
        <f t="shared" si="0"/>
        <v>1</v>
      </c>
      <c r="H6" s="10">
        <f t="shared" ref="H6:H17" si="1">(E6*G6)/12</f>
        <v>0</v>
      </c>
    </row>
    <row r="7" ht="38.25" spans="1:8">
      <c r="A7" s="6">
        <v>3</v>
      </c>
      <c r="B7" s="7" t="s">
        <v>250</v>
      </c>
      <c r="C7" s="8" t="s">
        <v>182</v>
      </c>
      <c r="D7" s="8">
        <v>1</v>
      </c>
      <c r="E7" s="9"/>
      <c r="F7" s="9" t="s">
        <v>248</v>
      </c>
      <c r="G7" s="8">
        <f t="shared" si="0"/>
        <v>1</v>
      </c>
      <c r="H7" s="10">
        <f t="shared" si="1"/>
        <v>0</v>
      </c>
    </row>
    <row r="8" spans="1:8">
      <c r="A8" s="6">
        <v>4</v>
      </c>
      <c r="B8" s="7" t="s">
        <v>251</v>
      </c>
      <c r="C8" s="8" t="s">
        <v>182</v>
      </c>
      <c r="D8" s="8">
        <v>1</v>
      </c>
      <c r="E8" s="9"/>
      <c r="F8" s="9" t="s">
        <v>248</v>
      </c>
      <c r="G8" s="8">
        <f t="shared" si="0"/>
        <v>1</v>
      </c>
      <c r="H8" s="10">
        <f t="shared" si="1"/>
        <v>0</v>
      </c>
    </row>
    <row r="9" spans="1:8">
      <c r="A9" s="6">
        <v>5</v>
      </c>
      <c r="B9" s="7" t="s">
        <v>252</v>
      </c>
      <c r="C9" s="8" t="s">
        <v>182</v>
      </c>
      <c r="D9" s="8">
        <v>1</v>
      </c>
      <c r="E9" s="9"/>
      <c r="F9" s="9" t="s">
        <v>248</v>
      </c>
      <c r="G9" s="8">
        <f t="shared" si="0"/>
        <v>1</v>
      </c>
      <c r="H9" s="10">
        <f t="shared" si="1"/>
        <v>0</v>
      </c>
    </row>
    <row r="10" spans="1:8">
      <c r="A10" s="6">
        <v>6</v>
      </c>
      <c r="B10" s="7" t="s">
        <v>253</v>
      </c>
      <c r="C10" s="8" t="s">
        <v>182</v>
      </c>
      <c r="D10" s="8">
        <v>1</v>
      </c>
      <c r="E10" s="9"/>
      <c r="F10" s="9" t="s">
        <v>248</v>
      </c>
      <c r="G10" s="8">
        <f t="shared" si="0"/>
        <v>1</v>
      </c>
      <c r="H10" s="10">
        <f t="shared" si="1"/>
        <v>0</v>
      </c>
    </row>
    <row r="11" spans="1:8">
      <c r="A11" s="6">
        <v>7</v>
      </c>
      <c r="B11" s="7" t="s">
        <v>254</v>
      </c>
      <c r="C11" s="8" t="s">
        <v>182</v>
      </c>
      <c r="D11" s="8">
        <v>1</v>
      </c>
      <c r="E11" s="9"/>
      <c r="F11" s="9" t="s">
        <v>248</v>
      </c>
      <c r="G11" s="8">
        <f t="shared" si="0"/>
        <v>1</v>
      </c>
      <c r="H11" s="10">
        <f t="shared" si="1"/>
        <v>0</v>
      </c>
    </row>
    <row r="12" spans="1:8">
      <c r="A12" s="6">
        <v>8</v>
      </c>
      <c r="B12" s="7" t="s">
        <v>255</v>
      </c>
      <c r="C12" s="8" t="s">
        <v>182</v>
      </c>
      <c r="D12" s="8">
        <v>1</v>
      </c>
      <c r="E12" s="9"/>
      <c r="F12" s="9" t="s">
        <v>248</v>
      </c>
      <c r="G12" s="8">
        <f t="shared" si="0"/>
        <v>1</v>
      </c>
      <c r="H12" s="10">
        <f t="shared" si="1"/>
        <v>0</v>
      </c>
    </row>
    <row r="13" spans="1:8">
      <c r="A13" s="6">
        <v>9</v>
      </c>
      <c r="B13" s="7" t="s">
        <v>256</v>
      </c>
      <c r="C13" s="8" t="s">
        <v>182</v>
      </c>
      <c r="D13" s="8">
        <v>1</v>
      </c>
      <c r="E13" s="9"/>
      <c r="F13" s="9" t="s">
        <v>248</v>
      </c>
      <c r="G13" s="8">
        <f t="shared" si="0"/>
        <v>1</v>
      </c>
      <c r="H13" s="10">
        <f t="shared" si="1"/>
        <v>0</v>
      </c>
    </row>
    <row r="14" spans="1:8">
      <c r="A14" s="6">
        <v>10</v>
      </c>
      <c r="B14" s="7" t="s">
        <v>257</v>
      </c>
      <c r="C14" s="8" t="s">
        <v>182</v>
      </c>
      <c r="D14" s="8">
        <v>3</v>
      </c>
      <c r="E14" s="9"/>
      <c r="F14" s="9" t="s">
        <v>216</v>
      </c>
      <c r="G14" s="8">
        <f>D14*12</f>
        <v>36</v>
      </c>
      <c r="H14" s="10">
        <f t="shared" si="1"/>
        <v>0</v>
      </c>
    </row>
    <row r="15" spans="1:8">
      <c r="A15" s="6">
        <v>11</v>
      </c>
      <c r="B15" s="7" t="s">
        <v>258</v>
      </c>
      <c r="C15" s="8" t="s">
        <v>182</v>
      </c>
      <c r="D15" s="8">
        <v>1</v>
      </c>
      <c r="E15" s="9"/>
      <c r="F15" s="9" t="s">
        <v>248</v>
      </c>
      <c r="G15" s="8">
        <f>1</f>
        <v>1</v>
      </c>
      <c r="H15" s="10">
        <f t="shared" si="1"/>
        <v>0</v>
      </c>
    </row>
    <row r="16" spans="1:8">
      <c r="A16" s="6">
        <v>12</v>
      </c>
      <c r="B16" s="7" t="s">
        <v>259</v>
      </c>
      <c r="C16" s="8" t="s">
        <v>182</v>
      </c>
      <c r="D16" s="8">
        <v>1</v>
      </c>
      <c r="E16" s="9"/>
      <c r="F16" s="9" t="s">
        <v>248</v>
      </c>
      <c r="G16" s="8">
        <f>1</f>
        <v>1</v>
      </c>
      <c r="H16" s="10">
        <f t="shared" si="1"/>
        <v>0</v>
      </c>
    </row>
    <row r="17" spans="1:8">
      <c r="A17" s="6">
        <v>13</v>
      </c>
      <c r="B17" s="7" t="s">
        <v>260</v>
      </c>
      <c r="C17" s="8" t="s">
        <v>182</v>
      </c>
      <c r="D17" s="8">
        <v>1</v>
      </c>
      <c r="E17" s="9"/>
      <c r="F17" s="9" t="s">
        <v>248</v>
      </c>
      <c r="G17" s="8">
        <f>1</f>
        <v>1</v>
      </c>
      <c r="H17" s="10">
        <f t="shared" si="1"/>
        <v>0</v>
      </c>
    </row>
    <row r="18" spans="1:8">
      <c r="A18" s="11" t="s">
        <v>20</v>
      </c>
      <c r="B18" s="11"/>
      <c r="C18" s="11"/>
      <c r="D18" s="11"/>
      <c r="E18" s="11"/>
      <c r="F18" s="11"/>
      <c r="G18" s="11"/>
      <c r="H18" s="12">
        <f>SUM(H5:H17)</f>
        <v>0</v>
      </c>
    </row>
    <row r="19" spans="1:8">
      <c r="A19" s="13" t="s">
        <v>218</v>
      </c>
      <c r="B19" s="14"/>
      <c r="C19" s="14"/>
      <c r="D19" s="14"/>
      <c r="E19" s="14"/>
      <c r="F19" s="14"/>
      <c r="G19" s="14"/>
      <c r="H19" s="14"/>
    </row>
    <row r="21" spans="1:8">
      <c r="A21" s="3" t="s">
        <v>261</v>
      </c>
      <c r="B21" s="3"/>
      <c r="C21" s="3"/>
      <c r="D21" s="3"/>
      <c r="E21" s="3"/>
      <c r="F21" s="3"/>
      <c r="G21" s="3"/>
      <c r="H21" s="3"/>
    </row>
    <row r="22" ht="28.5" spans="1:8">
      <c r="A22" s="4" t="s">
        <v>15</v>
      </c>
      <c r="B22" s="4" t="s">
        <v>16</v>
      </c>
      <c r="C22" s="5" t="s">
        <v>177</v>
      </c>
      <c r="D22" s="4" t="s">
        <v>178</v>
      </c>
      <c r="E22" s="5" t="s">
        <v>179</v>
      </c>
      <c r="F22" s="5" t="s">
        <v>180</v>
      </c>
      <c r="G22" s="4" t="s">
        <v>21</v>
      </c>
      <c r="H22" s="4" t="s">
        <v>20</v>
      </c>
    </row>
    <row r="23" ht="25.5" spans="1:8">
      <c r="A23" s="6">
        <v>1</v>
      </c>
      <c r="B23" s="7" t="s">
        <v>262</v>
      </c>
      <c r="C23" s="8" t="s">
        <v>182</v>
      </c>
      <c r="D23" s="8">
        <v>15</v>
      </c>
      <c r="E23" s="9"/>
      <c r="F23" s="8" t="s">
        <v>248</v>
      </c>
      <c r="G23" s="8">
        <f>D23</f>
        <v>15</v>
      </c>
      <c r="H23" s="10">
        <f>(E23*G23)/12</f>
        <v>0</v>
      </c>
    </row>
    <row r="24" ht="38.25" spans="1:8">
      <c r="A24" s="6">
        <v>2</v>
      </c>
      <c r="B24" s="7" t="s">
        <v>263</v>
      </c>
      <c r="C24" s="8" t="s">
        <v>264</v>
      </c>
      <c r="D24" s="8">
        <v>6</v>
      </c>
      <c r="E24" s="9"/>
      <c r="F24" s="8" t="s">
        <v>248</v>
      </c>
      <c r="G24" s="8">
        <f t="shared" ref="G24:G28" si="2">D24</f>
        <v>6</v>
      </c>
      <c r="H24" s="10">
        <f t="shared" ref="H24:H28" si="3">(E24*G24)/12</f>
        <v>0</v>
      </c>
    </row>
    <row r="25" ht="25.5" spans="1:8">
      <c r="A25" s="6">
        <v>3</v>
      </c>
      <c r="B25" s="7" t="s">
        <v>265</v>
      </c>
      <c r="C25" s="8" t="s">
        <v>264</v>
      </c>
      <c r="D25" s="8">
        <v>6</v>
      </c>
      <c r="E25" s="9"/>
      <c r="F25" s="8" t="s">
        <v>248</v>
      </c>
      <c r="G25" s="8">
        <f t="shared" si="2"/>
        <v>6</v>
      </c>
      <c r="H25" s="10">
        <f t="shared" si="3"/>
        <v>0</v>
      </c>
    </row>
    <row r="26" ht="25.5" spans="1:8">
      <c r="A26" s="6">
        <v>4</v>
      </c>
      <c r="B26" s="7" t="s">
        <v>266</v>
      </c>
      <c r="C26" s="8" t="s">
        <v>182</v>
      </c>
      <c r="D26" s="8">
        <v>3</v>
      </c>
      <c r="E26" s="9"/>
      <c r="F26" s="8" t="s">
        <v>248</v>
      </c>
      <c r="G26" s="8">
        <f t="shared" si="2"/>
        <v>3</v>
      </c>
      <c r="H26" s="10">
        <f t="shared" si="3"/>
        <v>0</v>
      </c>
    </row>
    <row r="27" spans="1:8">
      <c r="A27" s="6"/>
      <c r="B27" s="7" t="s">
        <v>267</v>
      </c>
      <c r="C27" s="8" t="s">
        <v>182</v>
      </c>
      <c r="D27" s="8">
        <v>4</v>
      </c>
      <c r="E27" s="9"/>
      <c r="F27" s="8" t="s">
        <v>248</v>
      </c>
      <c r="G27" s="8">
        <f t="shared" si="2"/>
        <v>4</v>
      </c>
      <c r="H27" s="10"/>
    </row>
    <row r="28" spans="1:8">
      <c r="A28" s="6">
        <v>5</v>
      </c>
      <c r="B28" s="7" t="s">
        <v>268</v>
      </c>
      <c r="C28" s="8" t="s">
        <v>182</v>
      </c>
      <c r="D28" s="8">
        <v>6</v>
      </c>
      <c r="E28" s="9"/>
      <c r="F28" s="8" t="s">
        <v>248</v>
      </c>
      <c r="G28" s="8">
        <f t="shared" si="2"/>
        <v>6</v>
      </c>
      <c r="H28" s="10">
        <f t="shared" si="3"/>
        <v>0</v>
      </c>
    </row>
    <row r="29" spans="1:8">
      <c r="A29" s="11" t="s">
        <v>20</v>
      </c>
      <c r="B29" s="11"/>
      <c r="C29" s="11"/>
      <c r="D29" s="11"/>
      <c r="E29" s="11"/>
      <c r="F29" s="11"/>
      <c r="G29" s="11"/>
      <c r="H29" s="12">
        <f>SUM(H23:H28)</f>
        <v>0</v>
      </c>
    </row>
    <row r="30" spans="1:8">
      <c r="A30" s="13" t="s">
        <v>218</v>
      </c>
      <c r="B30" s="14"/>
      <c r="C30" s="14"/>
      <c r="D30" s="14"/>
      <c r="E30" s="14"/>
      <c r="F30" s="14"/>
      <c r="G30" s="14"/>
      <c r="H30" s="14"/>
    </row>
    <row r="32" ht="14.25" customHeight="1" spans="1:8">
      <c r="A32" s="3" t="s">
        <v>269</v>
      </c>
      <c r="B32" s="3"/>
      <c r="C32" s="3"/>
      <c r="D32" s="3"/>
      <c r="E32" s="3"/>
      <c r="F32" s="3"/>
      <c r="G32" s="3"/>
      <c r="H32" s="3"/>
    </row>
    <row r="33" ht="28.5" spans="1:8">
      <c r="A33" s="4" t="s">
        <v>15</v>
      </c>
      <c r="B33" s="4" t="s">
        <v>16</v>
      </c>
      <c r="C33" s="5" t="s">
        <v>177</v>
      </c>
      <c r="D33" s="4" t="s">
        <v>178</v>
      </c>
      <c r="E33" s="5" t="s">
        <v>179</v>
      </c>
      <c r="F33" s="5" t="s">
        <v>180</v>
      </c>
      <c r="G33" s="4" t="s">
        <v>21</v>
      </c>
      <c r="H33" s="4" t="s">
        <v>20</v>
      </c>
    </row>
    <row r="34" spans="1:8">
      <c r="A34" s="6">
        <v>1</v>
      </c>
      <c r="B34" s="7" t="s">
        <v>270</v>
      </c>
      <c r="C34" s="8" t="s">
        <v>182</v>
      </c>
      <c r="D34" s="8">
        <v>1</v>
      </c>
      <c r="E34" s="9"/>
      <c r="F34" s="8" t="s">
        <v>248</v>
      </c>
      <c r="G34" s="8">
        <f>D34</f>
        <v>1</v>
      </c>
      <c r="H34" s="10">
        <f>(E34*G34)/12</f>
        <v>0</v>
      </c>
    </row>
    <row r="35" ht="25.5" spans="1:8">
      <c r="A35" s="6">
        <v>2</v>
      </c>
      <c r="B35" s="7" t="s">
        <v>271</v>
      </c>
      <c r="C35" s="8" t="s">
        <v>182</v>
      </c>
      <c r="D35" s="8">
        <v>1</v>
      </c>
      <c r="E35" s="9"/>
      <c r="F35" s="8" t="s">
        <v>248</v>
      </c>
      <c r="G35" s="8">
        <f t="shared" ref="G35:G50" si="4">D35</f>
        <v>1</v>
      </c>
      <c r="H35" s="10">
        <f t="shared" ref="H35:H50" si="5">(E35*G35)/12</f>
        <v>0</v>
      </c>
    </row>
    <row r="36" spans="1:8">
      <c r="A36" s="6">
        <v>3</v>
      </c>
      <c r="B36" s="7" t="s">
        <v>272</v>
      </c>
      <c r="C36" s="8" t="s">
        <v>182</v>
      </c>
      <c r="D36" s="8">
        <v>1</v>
      </c>
      <c r="E36" s="9"/>
      <c r="F36" s="8" t="s">
        <v>248</v>
      </c>
      <c r="G36" s="8">
        <f t="shared" si="4"/>
        <v>1</v>
      </c>
      <c r="H36" s="10">
        <f t="shared" si="5"/>
        <v>0</v>
      </c>
    </row>
    <row r="37" spans="1:8">
      <c r="A37" s="6">
        <v>4</v>
      </c>
      <c r="B37" s="7" t="s">
        <v>273</v>
      </c>
      <c r="C37" s="8" t="s">
        <v>182</v>
      </c>
      <c r="D37" s="8">
        <v>1</v>
      </c>
      <c r="E37" s="9"/>
      <c r="F37" s="8" t="s">
        <v>248</v>
      </c>
      <c r="G37" s="8">
        <f t="shared" si="4"/>
        <v>1</v>
      </c>
      <c r="H37" s="10">
        <f t="shared" si="5"/>
        <v>0</v>
      </c>
    </row>
    <row r="38" ht="25.5" spans="1:8">
      <c r="A38" s="6">
        <v>5</v>
      </c>
      <c r="B38" s="7" t="s">
        <v>274</v>
      </c>
      <c r="C38" s="8" t="s">
        <v>182</v>
      </c>
      <c r="D38" s="8">
        <v>1</v>
      </c>
      <c r="E38" s="9"/>
      <c r="F38" s="8" t="s">
        <v>248</v>
      </c>
      <c r="G38" s="8">
        <f t="shared" si="4"/>
        <v>1</v>
      </c>
      <c r="H38" s="10">
        <f t="shared" si="5"/>
        <v>0</v>
      </c>
    </row>
    <row r="39" spans="1:8">
      <c r="A39" s="6">
        <v>6</v>
      </c>
      <c r="B39" s="7" t="s">
        <v>275</v>
      </c>
      <c r="C39" s="8" t="s">
        <v>182</v>
      </c>
      <c r="D39" s="8">
        <v>1</v>
      </c>
      <c r="E39" s="9"/>
      <c r="F39" s="8" t="s">
        <v>248</v>
      </c>
      <c r="G39" s="8">
        <f t="shared" si="4"/>
        <v>1</v>
      </c>
      <c r="H39" s="10">
        <f t="shared" si="5"/>
        <v>0</v>
      </c>
    </row>
    <row r="40" spans="1:8">
      <c r="A40" s="6">
        <v>7</v>
      </c>
      <c r="B40" s="7" t="s">
        <v>276</v>
      </c>
      <c r="C40" s="8" t="s">
        <v>182</v>
      </c>
      <c r="D40" s="8">
        <v>1</v>
      </c>
      <c r="E40" s="9"/>
      <c r="F40" s="8" t="s">
        <v>248</v>
      </c>
      <c r="G40" s="8">
        <f t="shared" si="4"/>
        <v>1</v>
      </c>
      <c r="H40" s="10">
        <f t="shared" si="5"/>
        <v>0</v>
      </c>
    </row>
    <row r="41" spans="1:8">
      <c r="A41" s="6">
        <v>8</v>
      </c>
      <c r="B41" s="7" t="s">
        <v>277</v>
      </c>
      <c r="C41" s="8" t="s">
        <v>182</v>
      </c>
      <c r="D41" s="8">
        <v>1</v>
      </c>
      <c r="E41" s="9"/>
      <c r="F41" s="8" t="s">
        <v>248</v>
      </c>
      <c r="G41" s="8">
        <f t="shared" si="4"/>
        <v>1</v>
      </c>
      <c r="H41" s="10">
        <f t="shared" si="5"/>
        <v>0</v>
      </c>
    </row>
    <row r="42" spans="1:8">
      <c r="A42" s="6">
        <v>9</v>
      </c>
      <c r="B42" s="7" t="s">
        <v>278</v>
      </c>
      <c r="C42" s="8" t="s">
        <v>279</v>
      </c>
      <c r="D42" s="8">
        <v>2</v>
      </c>
      <c r="E42" s="9"/>
      <c r="F42" s="8" t="s">
        <v>248</v>
      </c>
      <c r="G42" s="8">
        <f t="shared" si="4"/>
        <v>2</v>
      </c>
      <c r="H42" s="10">
        <f t="shared" si="5"/>
        <v>0</v>
      </c>
    </row>
    <row r="43" spans="1:8">
      <c r="A43" s="6">
        <v>10</v>
      </c>
      <c r="B43" s="7" t="s">
        <v>280</v>
      </c>
      <c r="C43" s="8" t="s">
        <v>281</v>
      </c>
      <c r="D43" s="8">
        <v>4</v>
      </c>
      <c r="E43" s="9"/>
      <c r="F43" s="8" t="s">
        <v>248</v>
      </c>
      <c r="G43" s="8">
        <f t="shared" si="4"/>
        <v>4</v>
      </c>
      <c r="H43" s="10">
        <f t="shared" si="5"/>
        <v>0</v>
      </c>
    </row>
    <row r="44" spans="1:8">
      <c r="A44" s="6">
        <v>11</v>
      </c>
      <c r="B44" s="7" t="s">
        <v>282</v>
      </c>
      <c r="C44" s="8" t="s">
        <v>182</v>
      </c>
      <c r="D44" s="8">
        <v>1</v>
      </c>
      <c r="E44" s="9"/>
      <c r="F44" s="8" t="s">
        <v>248</v>
      </c>
      <c r="G44" s="8">
        <f t="shared" si="4"/>
        <v>1</v>
      </c>
      <c r="H44" s="10">
        <f t="shared" si="5"/>
        <v>0</v>
      </c>
    </row>
    <row r="45" spans="1:8">
      <c r="A45" s="6">
        <v>12</v>
      </c>
      <c r="B45" s="7" t="s">
        <v>283</v>
      </c>
      <c r="C45" s="8" t="s">
        <v>182</v>
      </c>
      <c r="D45" s="8">
        <v>1</v>
      </c>
      <c r="E45" s="9"/>
      <c r="F45" s="8" t="s">
        <v>248</v>
      </c>
      <c r="G45" s="8">
        <f t="shared" si="4"/>
        <v>1</v>
      </c>
      <c r="H45" s="10">
        <f t="shared" si="5"/>
        <v>0</v>
      </c>
    </row>
    <row r="46" spans="1:8">
      <c r="A46" s="6">
        <v>13</v>
      </c>
      <c r="B46" s="7" t="s">
        <v>284</v>
      </c>
      <c r="C46" s="8" t="s">
        <v>182</v>
      </c>
      <c r="D46" s="8">
        <v>1</v>
      </c>
      <c r="E46" s="9"/>
      <c r="F46" s="8" t="s">
        <v>248</v>
      </c>
      <c r="G46" s="8">
        <f t="shared" si="4"/>
        <v>1</v>
      </c>
      <c r="H46" s="10">
        <f t="shared" si="5"/>
        <v>0</v>
      </c>
    </row>
    <row r="47" spans="1:8">
      <c r="A47" s="6">
        <v>14</v>
      </c>
      <c r="B47" s="7" t="s">
        <v>285</v>
      </c>
      <c r="C47" s="8" t="s">
        <v>182</v>
      </c>
      <c r="D47" s="8">
        <v>1</v>
      </c>
      <c r="E47" s="9"/>
      <c r="F47" s="8" t="s">
        <v>248</v>
      </c>
      <c r="G47" s="8">
        <f t="shared" si="4"/>
        <v>1</v>
      </c>
      <c r="H47" s="10">
        <f t="shared" si="5"/>
        <v>0</v>
      </c>
    </row>
    <row r="48" spans="1:8">
      <c r="A48" s="6">
        <v>15</v>
      </c>
      <c r="B48" s="7" t="s">
        <v>258</v>
      </c>
      <c r="C48" s="8" t="s">
        <v>182</v>
      </c>
      <c r="D48" s="8">
        <v>1</v>
      </c>
      <c r="E48" s="9"/>
      <c r="F48" s="8" t="s">
        <v>248</v>
      </c>
      <c r="G48" s="8">
        <f t="shared" si="4"/>
        <v>1</v>
      </c>
      <c r="H48" s="10">
        <f t="shared" si="5"/>
        <v>0</v>
      </c>
    </row>
    <row r="49" spans="1:8">
      <c r="A49" s="6">
        <v>16</v>
      </c>
      <c r="B49" s="7" t="s">
        <v>286</v>
      </c>
      <c r="C49" s="8" t="s">
        <v>182</v>
      </c>
      <c r="D49" s="8">
        <v>1</v>
      </c>
      <c r="E49" s="9"/>
      <c r="F49" s="8" t="s">
        <v>248</v>
      </c>
      <c r="G49" s="8">
        <f t="shared" si="4"/>
        <v>1</v>
      </c>
      <c r="H49" s="10">
        <f t="shared" si="5"/>
        <v>0</v>
      </c>
    </row>
    <row r="50" spans="1:8">
      <c r="A50" s="6">
        <v>17</v>
      </c>
      <c r="B50" s="7" t="s">
        <v>287</v>
      </c>
      <c r="C50" s="8" t="s">
        <v>182</v>
      </c>
      <c r="D50" s="8">
        <v>1</v>
      </c>
      <c r="E50" s="9"/>
      <c r="F50" s="8" t="s">
        <v>248</v>
      </c>
      <c r="G50" s="8">
        <f t="shared" si="4"/>
        <v>1</v>
      </c>
      <c r="H50" s="10">
        <f t="shared" si="5"/>
        <v>0</v>
      </c>
    </row>
    <row r="51" spans="1:8">
      <c r="A51" s="11" t="s">
        <v>20</v>
      </c>
      <c r="B51" s="11"/>
      <c r="C51" s="11"/>
      <c r="D51" s="11"/>
      <c r="E51" s="11"/>
      <c r="F51" s="11"/>
      <c r="G51" s="11"/>
      <c r="H51" s="12">
        <f>SUM(H34:H50)</f>
        <v>0</v>
      </c>
    </row>
    <row r="52" spans="1:8">
      <c r="A52" s="13" t="s">
        <v>218</v>
      </c>
      <c r="B52" s="14"/>
      <c r="C52" s="14"/>
      <c r="D52" s="14"/>
      <c r="E52" s="14"/>
      <c r="F52" s="14"/>
      <c r="G52" s="14"/>
      <c r="H52" s="14"/>
    </row>
  </sheetData>
  <mergeCells count="10">
    <mergeCell ref="A1:H1"/>
    <mergeCell ref="A3:H3"/>
    <mergeCell ref="A18:G18"/>
    <mergeCell ref="A19:H19"/>
    <mergeCell ref="A21:H21"/>
    <mergeCell ref="A29:G29"/>
    <mergeCell ref="A30:H30"/>
    <mergeCell ref="A32:H32"/>
    <mergeCell ref="A51:G51"/>
    <mergeCell ref="A52:H52"/>
  </mergeCells>
  <pageMargins left="0.511811024" right="0.511811024" top="1.59729166666667" bottom="0.787401575" header="0.31496062" footer="0.31496062"/>
  <pageSetup paperSize="9" scale="74" orientation="portrait"/>
  <headerFooter>
    <oddHeader>&amp;C&amp;G
SERVIÇO PÚBLICO FEDERAL
MINISTÉRIO DA EDUCAÇÃO
UNIVERSIDADE FEDERAL DO SUL DA BAHIA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PROPOSTA</vt:lpstr>
      <vt:lpstr>01. ALM</vt:lpstr>
      <vt:lpstr>02. ADM</vt:lpstr>
      <vt:lpstr>03. ADM</vt:lpstr>
      <vt:lpstr>04. ARQ</vt:lpstr>
      <vt:lpstr>05. CAR</vt:lpstr>
      <vt:lpstr>06. LAB</vt:lpstr>
      <vt:lpstr>07. COP</vt:lpstr>
      <vt:lpstr>08. JAR</vt:lpstr>
      <vt:lpstr>09. POR</vt:lpstr>
      <vt:lpstr>10. POR</vt:lpstr>
      <vt:lpstr>11. POR</vt:lpstr>
      <vt:lpstr>12. REC</vt:lpstr>
      <vt:lpstr>13. LEDOR</vt:lpstr>
      <vt:lpstr>UNIFORMES</vt:lpstr>
      <vt:lpstr>MATERIAIS</vt:lpstr>
      <vt:lpstr>EQUIPAMENTOS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aluno</cp:lastModifiedBy>
  <cp:revision>1</cp:revision>
  <dcterms:created xsi:type="dcterms:W3CDTF">2014-11-13T20:30:00Z</dcterms:created>
  <cp:lastPrinted>2020-06-10T01:54:00Z</cp:lastPrinted>
  <dcterms:modified xsi:type="dcterms:W3CDTF">2020-06-16T20:45:03Z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1046-11.2.0.9396</vt:lpwstr>
  </property>
</Properties>
</file>